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autoCompressPictures="0"/>
  <mc:AlternateContent xmlns:mc="http://schemas.openxmlformats.org/markup-compatibility/2006">
    <mc:Choice Requires="x15">
      <x15ac:absPath xmlns:x15ac="http://schemas.microsoft.com/office/spreadsheetml/2010/11/ac" url="C:\Users\nitro\Dropbox\Fadi Privat Documents\Download\"/>
    </mc:Choice>
  </mc:AlternateContent>
  <xr:revisionPtr revIDLastSave="0" documentId="13_ncr:1_{EEE0F969-1642-451F-8DA9-EBDB25CAB6F7}" xr6:coauthVersionLast="47" xr6:coauthVersionMax="47" xr10:uidLastSave="{00000000-0000-0000-0000-000000000000}"/>
  <workbookProtection workbookAlgorithmName="SHA-512" workbookHashValue="6vWXbxRxSCcvW0DAtdSrygUvIoOjzeNfMDKJVaFtXTl2kZTHCxs1f3sybxfx4a3ytjb0d80FgIstaHpQNnU7hA==" workbookSaltValue="tuE2wancyu2N8s2Xk/ju8A==" workbookSpinCount="100000" lockStructure="1"/>
  <bookViews>
    <workbookView xWindow="-108" yWindow="-108" windowWidth="23256" windowHeight="12456" tabRatio="832" xr2:uid="{00000000-000D-0000-FFFF-FFFF00000000}"/>
  </bookViews>
  <sheets>
    <sheet name="EN - 1- Referrals" sheetId="9" r:id="rId1"/>
    <sheet name="FR - 1- Références" sheetId="11" r:id="rId2"/>
    <sheet name="EN - 2 - Your Plan of Action" sheetId="16" r:id="rId3"/>
    <sheet name="FR - 2 - Votre plan d'action" sheetId="17" r:id="rId4"/>
    <sheet name="EN-3-Track Record" sheetId="14" r:id="rId5"/>
    <sheet name="FR-3-Historique" sheetId="15" r:id="rId6"/>
    <sheet name="EN-4a-House - Condo" sheetId="4" r:id="rId7"/>
    <sheet name="FR-4a-Maison - Condo" sheetId="5" r:id="rId8"/>
    <sheet name="EN-4b-Chart" sheetId="12" r:id="rId9"/>
    <sheet name="FR-4b-Chart" sheetId="10" r:id="rId10"/>
    <sheet name="EN-5-Net Sheet" sheetId="6" r:id="rId11"/>
    <sheet name="FR-5-Feuille Net" sheetId="7" r:id="rId12"/>
    <sheet name="Data" sheetId="8" r:id="rId13"/>
    <sheet name="Adjustements" sheetId="2" r:id="rId14"/>
  </sheets>
  <definedNames>
    <definedName name="_xlnm.Print_Area" localSheetId="3">'FR - 2 - Votre plan d''action'!$A$1:$B$34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40" i="5" l="1"/>
  <c r="F38" i="5"/>
  <c r="F37" i="5"/>
  <c r="F36" i="5"/>
  <c r="F35" i="5"/>
  <c r="F34" i="5"/>
  <c r="F33" i="5"/>
  <c r="F32" i="5"/>
  <c r="F31" i="5"/>
  <c r="F30" i="5"/>
  <c r="F29" i="5"/>
  <c r="F28" i="5"/>
  <c r="F27" i="5"/>
  <c r="F40" i="4"/>
  <c r="F38" i="4"/>
  <c r="F37" i="4"/>
  <c r="F36" i="4"/>
  <c r="F35" i="4"/>
  <c r="F34" i="4"/>
  <c r="F33" i="4"/>
  <c r="F32" i="4"/>
  <c r="F31" i="4"/>
  <c r="F30" i="4"/>
  <c r="F29" i="4"/>
  <c r="F28" i="4"/>
  <c r="F27" i="4"/>
  <c r="C15" i="5"/>
  <c r="D15" i="5" l="1"/>
  <c r="A31" i="4"/>
  <c r="A32" i="4"/>
  <c r="A31" i="5"/>
  <c r="A32" i="5"/>
  <c r="A39" i="4"/>
  <c r="A39" i="5"/>
  <c r="A38" i="4"/>
  <c r="A38" i="5"/>
  <c r="A37" i="4"/>
  <c r="A40" i="4"/>
  <c r="A37" i="5"/>
  <c r="A40" i="5"/>
  <c r="D6" i="8"/>
  <c r="B6" i="8"/>
  <c r="A28" i="5" l="1"/>
  <c r="A29" i="5"/>
  <c r="A30" i="5"/>
  <c r="A33" i="5"/>
  <c r="A34" i="5"/>
  <c r="A35" i="5"/>
  <c r="A36" i="5"/>
  <c r="A27" i="5"/>
  <c r="D18" i="5"/>
  <c r="D20" i="5" s="1"/>
  <c r="C18" i="5"/>
  <c r="C19" i="5" s="1"/>
  <c r="C21" i="5" s="1"/>
  <c r="B18" i="5"/>
  <c r="B20" i="5" s="1"/>
  <c r="C16" i="5"/>
  <c r="D16" i="5" s="1"/>
  <c r="B17" i="5"/>
  <c r="A28" i="4"/>
  <c r="A29" i="4"/>
  <c r="A30" i="4"/>
  <c r="A33" i="4"/>
  <c r="A34" i="4"/>
  <c r="A35" i="4"/>
  <c r="A36" i="4"/>
  <c r="A27" i="4"/>
  <c r="D18" i="4"/>
  <c r="C18" i="4"/>
  <c r="C20" i="4" s="1"/>
  <c r="B18" i="4"/>
  <c r="B20" i="4" s="1"/>
  <c r="C16" i="4"/>
  <c r="D16" i="4" s="1"/>
  <c r="C15" i="4" l="1"/>
  <c r="C17" i="4" s="1"/>
  <c r="D15" i="4"/>
  <c r="D17" i="4" s="1"/>
  <c r="B22" i="5"/>
  <c r="D20" i="4"/>
  <c r="D19" i="4"/>
  <c r="D21" i="4" s="1"/>
  <c r="B19" i="5"/>
  <c r="B21" i="5" s="1"/>
  <c r="B23" i="5" s="1"/>
  <c r="C17" i="5"/>
  <c r="C23" i="5" s="1"/>
  <c r="D17" i="5"/>
  <c r="D22" i="5" s="1"/>
  <c r="D19" i="5"/>
  <c r="D21" i="5" s="1"/>
  <c r="C20" i="5"/>
  <c r="B17" i="4"/>
  <c r="B19" i="4"/>
  <c r="B21" i="4" s="1"/>
  <c r="C19" i="4"/>
  <c r="C21" i="4" s="1"/>
  <c r="B23" i="4" l="1"/>
  <c r="C23" i="4"/>
  <c r="B22" i="4"/>
  <c r="D23" i="5"/>
  <c r="E23" i="5" s="1"/>
  <c r="E25" i="5" s="1"/>
  <c r="C22" i="5"/>
  <c r="E22" i="5" s="1"/>
  <c r="E24" i="5" s="1"/>
  <c r="D22" i="4"/>
  <c r="C22" i="4"/>
  <c r="D23" i="4"/>
  <c r="E26" i="5" l="1"/>
  <c r="F26" i="5" s="1"/>
  <c r="F39" i="5" s="1"/>
  <c r="E23" i="4"/>
  <c r="E25" i="4" s="1"/>
  <c r="E22" i="4"/>
  <c r="E24" i="4" s="1"/>
  <c r="F41" i="5" l="1"/>
  <c r="B10" i="7" s="1"/>
  <c r="B15" i="7" s="1"/>
  <c r="B17" i="7" s="1"/>
  <c r="E26" i="4"/>
  <c r="F26" i="4" s="1"/>
  <c r="F39" i="4" s="1"/>
  <c r="F41" i="4" l="1"/>
  <c r="B10" i="6" s="1"/>
  <c r="B15" i="6" s="1"/>
  <c r="B16" i="6" s="1"/>
  <c r="B16" i="7"/>
  <c r="B19" i="7" s="1"/>
  <c r="B17" i="6" l="1"/>
  <c r="B19" i="6" s="1"/>
</calcChain>
</file>

<file path=xl/sharedStrings.xml><?xml version="1.0" encoding="utf-8"?>
<sst xmlns="http://schemas.openxmlformats.org/spreadsheetml/2006/main" count="196" uniqueCount="177">
  <si>
    <t>Bathroom</t>
  </si>
  <si>
    <t>Powder room</t>
  </si>
  <si>
    <t>Property Value</t>
  </si>
  <si>
    <t>Salle de bains</t>
  </si>
  <si>
    <t>Salle d'eau</t>
  </si>
  <si>
    <t>Piscine creusée</t>
  </si>
  <si>
    <t>Taille du terrain</t>
  </si>
  <si>
    <t>Date de vente (aaaa-mm-jj)</t>
  </si>
  <si>
    <t>Valeur de la propriété</t>
  </si>
  <si>
    <t>Based on the comparables sold as well as the size and asset adjustments of each property, your home is worth the following depending on the market:</t>
  </si>
  <si>
    <t>Suggested asking price</t>
  </si>
  <si>
    <t>Discharge of mortgage</t>
  </si>
  <si>
    <t>Amount of the Mortgage</t>
  </si>
  <si>
    <t>Penalty for early repayment</t>
  </si>
  <si>
    <t>Percentage compensation</t>
  </si>
  <si>
    <t>Amount of compensation</t>
  </si>
  <si>
    <t>GST amount 5%</t>
  </si>
  <si>
    <t>QST amount 9.975%</t>
  </si>
  <si>
    <t>Amount for certificate of location</t>
  </si>
  <si>
    <t>Net residual value</t>
  </si>
  <si>
    <t>Sur la base des comparables vendus ainsi que de la taille et des ajustements d'actifs de chaque propriété, votre maison vaut ce qui suit en fonction du marché :</t>
  </si>
  <si>
    <t>Nouveaux sur le marché depuis 30 jours</t>
  </si>
  <si>
    <t>Vendus depuis 30 jours</t>
  </si>
  <si>
    <t>Nombres de maisons disponibles par acheteur</t>
  </si>
  <si>
    <t>Name</t>
  </si>
  <si>
    <t>Phone Number</t>
  </si>
  <si>
    <t>Client 1</t>
  </si>
  <si>
    <t>List of Referrals</t>
  </si>
  <si>
    <t>Liste des références</t>
  </si>
  <si>
    <t>Nom</t>
  </si>
  <si>
    <t>Numéro de téléphone</t>
  </si>
  <si>
    <t>Client 2</t>
  </si>
  <si>
    <t>Client 3</t>
  </si>
  <si>
    <t>Client 4</t>
  </si>
  <si>
    <t>1 (514) 123-4567</t>
  </si>
  <si>
    <t>English</t>
  </si>
  <si>
    <t>Éxpirés depuis 30 jours</t>
  </si>
  <si>
    <t>New on the market for 30 days</t>
  </si>
  <si>
    <t>Expired 30 days ago</t>
  </si>
  <si>
    <t>Sold for 30 days</t>
  </si>
  <si>
    <t>Number of houses available per buyer</t>
  </si>
  <si>
    <t>Propriétés en vente</t>
  </si>
  <si>
    <t>Properties for sale</t>
  </si>
  <si>
    <t>Taille du bâtiment</t>
  </si>
  <si>
    <t>Évaluation du bâtiment</t>
  </si>
  <si>
    <t>Évaluation du terrain</t>
  </si>
  <si>
    <t>Land size</t>
  </si>
  <si>
    <t>Building size</t>
  </si>
  <si>
    <t>Land assessment</t>
  </si>
  <si>
    <t>Building assessment</t>
  </si>
  <si>
    <t>Sold price</t>
  </si>
  <si>
    <t>Prix vendu</t>
  </si>
  <si>
    <t>Ratio Bâtiment / Total</t>
  </si>
  <si>
    <t>Ajustement dans le temps</t>
  </si>
  <si>
    <t>Adjustment over time</t>
  </si>
  <si>
    <t>Ratio Terrain / Total</t>
  </si>
  <si>
    <t>Valeur de l'immeuble</t>
  </si>
  <si>
    <t>Valeur du terrain</t>
  </si>
  <si>
    <t>Adresse des comparables</t>
  </si>
  <si>
    <t>Date de l'ACM</t>
  </si>
  <si>
    <t>Variation médiane des prix pour les 12 derniers mois (Baromètre APCIQ)</t>
  </si>
  <si>
    <t>Valeur de terrain du sujet</t>
  </si>
  <si>
    <t>Valeur du bâtiment du sujet</t>
  </si>
  <si>
    <t>Comparable address</t>
  </si>
  <si>
    <t>Date of sale (yyyy-mm-dd)</t>
  </si>
  <si>
    <t>Median price variation for the last 12 months (APCIQ Barometer)</t>
  </si>
  <si>
    <t>Land / Total Ratio</t>
  </si>
  <si>
    <t>Building / Total ratio</t>
  </si>
  <si>
    <t>Land value</t>
  </si>
  <si>
    <t>Subject's land value</t>
  </si>
  <si>
    <t>Subject's building value</t>
  </si>
  <si>
    <t>CMA Date</t>
  </si>
  <si>
    <t>Building value</t>
  </si>
  <si>
    <t>Valeur du sujet par dimension</t>
  </si>
  <si>
    <t>Subject's value by dimension</t>
  </si>
  <si>
    <t>Garage détaché</t>
  </si>
  <si>
    <t>Garage en attenant</t>
  </si>
  <si>
    <t>Piscine hors-sol</t>
  </si>
  <si>
    <t>Thermopompe</t>
  </si>
  <si>
    <t>Detached garage</t>
  </si>
  <si>
    <t>Attached garage</t>
  </si>
  <si>
    <t>Inground pool</t>
  </si>
  <si>
    <t>Above ground pool</t>
  </si>
  <si>
    <t>Heat pump</t>
  </si>
  <si>
    <t>Air Conditioned</t>
  </si>
  <si>
    <t>Air climatisé</t>
  </si>
  <si>
    <t>Address</t>
  </si>
  <si>
    <t>Price</t>
  </si>
  <si>
    <t>123 Rue Banane, Chomedey</t>
  </si>
  <si>
    <t>Sales Track Record</t>
  </si>
  <si>
    <t>Historique de vente</t>
  </si>
  <si>
    <t>Adresse</t>
  </si>
  <si>
    <t>Prix</t>
  </si>
  <si>
    <t>LES 18 POINTS DU PLAN D'ACTION DE LA MISE EN MARCHÉ</t>
  </si>
  <si>
    <t>Nos objectifs sont les suivants:</t>
  </si>
  <si>
    <r>
      <t>1.</t>
    </r>
    <r>
      <rPr>
        <sz val="7"/>
        <color theme="1"/>
        <rFont val="Times New Roman"/>
        <family val="1"/>
      </rPr>
      <t xml:space="preserve">     </t>
    </r>
    <r>
      <rPr>
        <sz val="11"/>
        <color theme="1"/>
        <rFont val="Arial"/>
        <family val="2"/>
      </rPr>
      <t>Vous aidez à obtenir autant d'acheteurs qualifiés que possible dans votre propriété jusqu'à ce qu'elle soit vendue.</t>
    </r>
  </si>
  <si>
    <r>
      <t>2.</t>
    </r>
    <r>
      <rPr>
        <sz val="7"/>
        <color theme="1"/>
        <rFont val="Times New Roman"/>
        <family val="1"/>
      </rPr>
      <t xml:space="preserve">     </t>
    </r>
    <r>
      <rPr>
        <sz val="11"/>
        <color theme="1"/>
        <rFont val="Arial"/>
        <family val="2"/>
      </rPr>
      <t>Vous communiquer régulièrement le résultat de nos activités.</t>
    </r>
  </si>
  <si>
    <r>
      <t>3.</t>
    </r>
    <r>
      <rPr>
        <sz val="7"/>
        <color theme="1"/>
        <rFont val="Times New Roman"/>
        <family val="1"/>
      </rPr>
      <t xml:space="preserve">     </t>
    </r>
    <r>
      <rPr>
        <sz val="11"/>
        <color theme="1"/>
        <rFont val="Arial"/>
        <family val="2"/>
      </rPr>
      <t>Vous aidez à négocier la plus haute valeur-prix... entre vous et un acheteur.</t>
    </r>
  </si>
  <si>
    <t>Les étapes que nous utilisons pour vendre les propriétés.... ''L'Approche Proactive''.</t>
  </si>
  <si>
    <r>
      <t>1.</t>
    </r>
    <r>
      <rPr>
        <sz val="7"/>
        <color theme="1"/>
        <rFont val="Times New Roman"/>
        <family val="1"/>
      </rPr>
      <t xml:space="preserve">     </t>
    </r>
    <r>
      <rPr>
        <sz val="11"/>
        <color theme="1"/>
        <rFont val="Arial"/>
        <family val="2"/>
      </rPr>
      <t>Présenter la propriété à son meilleur en prenant des photos par un photographe professionnel.</t>
    </r>
  </si>
  <si>
    <r>
      <t>2.</t>
    </r>
    <r>
      <rPr>
        <sz val="7"/>
        <color theme="1"/>
        <rFont val="Times New Roman"/>
        <family val="1"/>
      </rPr>
      <t xml:space="preserve">     </t>
    </r>
    <r>
      <rPr>
        <sz val="11"/>
        <color theme="1"/>
        <rFont val="Arial"/>
        <family val="2"/>
      </rPr>
      <t>Suggérer et conseiller certains changements à apporter à la propriété pour que celle-ci soit plus vendable.</t>
    </r>
  </si>
  <si>
    <r>
      <t>3.</t>
    </r>
    <r>
      <rPr>
        <sz val="7"/>
        <color theme="1"/>
        <rFont val="Times New Roman"/>
        <family val="1"/>
      </rPr>
      <t xml:space="preserve">     </t>
    </r>
    <r>
      <rPr>
        <sz val="11"/>
        <color theme="1"/>
        <rFont val="Arial"/>
        <family val="2"/>
      </rPr>
      <t>Afficher votre propriété à un prix compétitif... pour ouvrir le marché au lieu de le rétrécir.</t>
    </r>
  </si>
  <si>
    <r>
      <t>4.</t>
    </r>
    <r>
      <rPr>
        <sz val="7"/>
        <color theme="1"/>
        <rFont val="Times New Roman"/>
        <family val="1"/>
      </rPr>
      <t xml:space="preserve">     </t>
    </r>
    <r>
      <rPr>
        <sz val="11"/>
        <color theme="1"/>
        <rFont val="Arial"/>
        <family val="2"/>
      </rPr>
      <t>Soumettre votre propriété au premier site web vu par les acheteurs (SIA/MLS).</t>
    </r>
  </si>
  <si>
    <r>
      <t>5.</t>
    </r>
    <r>
      <rPr>
        <sz val="7"/>
        <color theme="1"/>
        <rFont val="Times New Roman"/>
        <family val="1"/>
      </rPr>
      <t xml:space="preserve">     </t>
    </r>
    <r>
      <rPr>
        <sz val="11"/>
        <color theme="1"/>
        <rFont val="Arial"/>
        <family val="2"/>
      </rPr>
      <t>Promouvoir votre propriété aux rencontres de vente de notre bureau...</t>
    </r>
  </si>
  <si>
    <r>
      <t>6.</t>
    </r>
    <r>
      <rPr>
        <sz val="7"/>
        <color theme="1"/>
        <rFont val="Times New Roman"/>
        <family val="1"/>
      </rPr>
      <t xml:space="preserve">     </t>
    </r>
    <r>
      <rPr>
        <sz val="11"/>
        <color theme="1"/>
        <rFont val="Arial"/>
        <family val="2"/>
      </rPr>
      <t>Développer une liste de caractéristiques de votre propriété pour que les courtiers immobiliers puissent utiliser avec leurs acheteurs.</t>
    </r>
  </si>
  <si>
    <r>
      <t>7.</t>
    </r>
    <r>
      <rPr>
        <sz val="7"/>
        <color theme="1"/>
        <rFont val="Times New Roman"/>
        <family val="1"/>
      </rPr>
      <t xml:space="preserve">     </t>
    </r>
    <r>
      <rPr>
        <sz val="11"/>
        <color theme="1"/>
        <rFont val="Arial"/>
        <family val="2"/>
      </rPr>
      <t>Envoyer, par courriel, une liste des caractéristiques aux meilleurs courtiers dans le marché pour leurs acheteurs potentiels, en leur mentionnant du pourcentage de commissions qu'ils obtiendront s'ils nous amènent une promesse d'achat.</t>
    </r>
  </si>
  <si>
    <r>
      <t>8.</t>
    </r>
    <r>
      <rPr>
        <sz val="7"/>
        <color theme="1"/>
        <rFont val="Times New Roman"/>
        <family val="1"/>
      </rPr>
      <t xml:space="preserve">     </t>
    </r>
    <r>
      <rPr>
        <sz val="11"/>
        <color theme="1"/>
        <rFont val="Arial"/>
        <family val="2"/>
      </rPr>
      <t>Constamment vous informer de tous changements dans le marché.</t>
    </r>
  </si>
  <si>
    <r>
      <t>9.</t>
    </r>
    <r>
      <rPr>
        <sz val="7"/>
        <color theme="1"/>
        <rFont val="Times New Roman"/>
        <family val="1"/>
      </rPr>
      <t xml:space="preserve">     </t>
    </r>
    <r>
      <rPr>
        <sz val="11"/>
        <color theme="1"/>
        <rFont val="Arial"/>
        <family val="2"/>
      </rPr>
      <t>Prospect 3 heures par jour afin de communiquer avec une centaine d’acheteurs potentiels dans votre quartier.</t>
    </r>
  </si>
  <si>
    <r>
      <t>10.</t>
    </r>
    <r>
      <rPr>
        <sz val="7"/>
        <color theme="1"/>
        <rFont val="Times New Roman"/>
        <family val="1"/>
      </rPr>
      <t xml:space="preserve">  </t>
    </r>
    <r>
      <rPr>
        <sz val="11"/>
        <color theme="1"/>
        <rFont val="Arial"/>
        <family val="2"/>
      </rPr>
      <t>Contactez, nos acheteurs potentiels, centre d'influence, et nos anciens clients pour avoir leurs références et leurs acheteurs potentiels.</t>
    </r>
  </si>
  <si>
    <r>
      <t>11.</t>
    </r>
    <r>
      <rPr>
        <sz val="7"/>
        <color theme="1"/>
        <rFont val="Times New Roman"/>
        <family val="1"/>
      </rPr>
      <t xml:space="preserve">  </t>
    </r>
    <r>
      <rPr>
        <sz val="11"/>
        <color theme="1"/>
        <rFont val="Arial"/>
        <family val="2"/>
      </rPr>
      <t>Ajouter de la visibilité à travers d'une pancarte professionnelle et d'une boîte à clef.</t>
    </r>
  </si>
  <si>
    <r>
      <t>12.</t>
    </r>
    <r>
      <rPr>
        <sz val="7"/>
        <color theme="1"/>
        <rFont val="Times New Roman"/>
        <family val="1"/>
      </rPr>
      <t xml:space="preserve">  </t>
    </r>
    <r>
      <rPr>
        <sz val="11"/>
        <color theme="1"/>
        <rFont val="Arial"/>
        <family val="2"/>
      </rPr>
      <t>Ajouter de la visibilité à travers plusieurs sites web utilisés par l'Équipe (Au-dessus de 40 sites web).</t>
    </r>
  </si>
  <si>
    <r>
      <t>13.</t>
    </r>
    <r>
      <rPr>
        <sz val="7"/>
        <color theme="1"/>
        <rFont val="Times New Roman"/>
        <family val="1"/>
      </rPr>
      <t xml:space="preserve">  </t>
    </r>
    <r>
      <rPr>
        <sz val="11"/>
        <color theme="1"/>
        <rFont val="Arial"/>
        <family val="2"/>
      </rPr>
      <t>Lorsque que c'est possible, pré-qualifier les acheteurs potentiels.</t>
    </r>
  </si>
  <si>
    <r>
      <t>14.</t>
    </r>
    <r>
      <rPr>
        <sz val="7"/>
        <color theme="1"/>
        <rFont val="Times New Roman"/>
        <family val="1"/>
      </rPr>
      <t xml:space="preserve">  </t>
    </r>
    <r>
      <rPr>
        <sz val="11"/>
        <color theme="1"/>
        <rFont val="Arial"/>
        <family val="2"/>
      </rPr>
      <t>Faire des suivis avec les courtiers qui ont fait visiter votre propriété pour avoir leur compte-rendu de et vous le communiquer.</t>
    </r>
  </si>
  <si>
    <r>
      <t>15.</t>
    </r>
    <r>
      <rPr>
        <sz val="7"/>
        <color theme="1"/>
        <rFont val="Times New Roman"/>
        <family val="1"/>
      </rPr>
      <t xml:space="preserve">  </t>
    </r>
    <r>
      <rPr>
        <sz val="11"/>
        <color theme="1"/>
        <rFont val="Arial"/>
        <family val="2"/>
      </rPr>
      <t>Suivant les comptes rendus reçus, nous vous laisserons savoir s'il y a des ajustements à faire pour obtenir une offre d'achat d'un acheteur.</t>
    </r>
  </si>
  <si>
    <r>
      <t>16.</t>
    </r>
    <r>
      <rPr>
        <sz val="7"/>
        <color theme="1"/>
        <rFont val="Times New Roman"/>
        <family val="1"/>
      </rPr>
      <t xml:space="preserve">  </t>
    </r>
    <r>
      <rPr>
        <sz val="11"/>
        <color theme="1"/>
        <rFont val="Arial"/>
        <family val="2"/>
      </rPr>
      <t>Vous présentez sur toutes offres présentées. Vous assister en négociant le meilleur prix et conditions possibles.</t>
    </r>
  </si>
  <si>
    <r>
      <t>17.</t>
    </r>
    <r>
      <rPr>
        <sz val="7"/>
        <color theme="1"/>
        <rFont val="Times New Roman"/>
        <family val="1"/>
      </rPr>
      <t xml:space="preserve">  </t>
    </r>
    <r>
      <rPr>
        <sz val="11"/>
        <color theme="1"/>
        <rFont val="Arial"/>
        <family val="2"/>
      </rPr>
      <t>Traiter toutes les étapes suivant l'acceptation de contrat... le financement, les titres, l'inspection et autres procédures de clôture de transaction.</t>
    </r>
  </si>
  <si>
    <r>
      <t>18.</t>
    </r>
    <r>
      <rPr>
        <sz val="7"/>
        <color theme="1"/>
        <rFont val="Times New Roman"/>
        <family val="1"/>
      </rPr>
      <t xml:space="preserve">  </t>
    </r>
    <r>
      <rPr>
        <sz val="11"/>
        <color theme="1"/>
        <rFont val="Arial"/>
        <family val="2"/>
      </rPr>
      <t>Nous assurer de la livraison de votre chèque ainsi que des documents à la clôture de la vente.</t>
    </r>
  </si>
  <si>
    <t>18 Points d'action</t>
  </si>
  <si>
    <t>My objectives are the Following:</t>
  </si>
  <si>
    <t xml:space="preserve">1.     To assist in getting as many qualified buyers as possible into your home until it is sold. </t>
  </si>
  <si>
    <t xml:space="preserve">2.     To communicate to you, weekly or every two weeks, the results of our activities. </t>
  </si>
  <si>
    <t xml:space="preserve">3.     To assist you in negotiating the highest dollar value … between you and the buyer. </t>
  </si>
  <si>
    <t xml:space="preserve">The Following are Steps I Take to Get a Home Sold … the “Proactive Approach:” </t>
  </si>
  <si>
    <t xml:space="preserve">10.     Contact, over the next seven days … my buyer leads, Center of Influence, and Past Clients for their referrals and prospective buyers. </t>
  </si>
  <si>
    <t xml:space="preserve">11.     Add additional exposure through a professional sign and lock-box. </t>
  </si>
  <si>
    <t xml:space="preserve">12.     Add additional exposure through many websites used by my team (Over 40 Websites). </t>
  </si>
  <si>
    <t xml:space="preserve">13.     Whenever possible, pre-qualify the prospective buyers. </t>
  </si>
  <si>
    <t xml:space="preserve">14.     Follow-up on the salespeople who have shown your home … for their feedback and response. </t>
  </si>
  <si>
    <t xml:space="preserve">15.     Following the feedback, let you know if we have to readjust something so we could get an offer by the buyers. </t>
  </si>
  <si>
    <t xml:space="preserve">16.     Represent you on all offer presentations … to assist you in negotiating the best possible price and terms. </t>
  </si>
  <si>
    <t xml:space="preserve">17.     Handle all the follow-up upon a contract being accepted … all mortgage, title, and other closing procedures. </t>
  </si>
  <si>
    <t>18.     Deliver your check at closing.</t>
  </si>
  <si>
    <t xml:space="preserve">1.     Present the property at its best by taking pictures with a professional photographer. </t>
  </si>
  <si>
    <t xml:space="preserve">2.     Suggest and advise as to any changes you may want to make in your property to make it more saleable. </t>
  </si>
  <si>
    <t xml:space="preserve">3.     Price your home competitively … to open the market vs. narrowing the market. </t>
  </si>
  <si>
    <t xml:space="preserve">4.     Submit your property on the number 1 website viewed by buyers (MLS). </t>
  </si>
  <si>
    <t xml:space="preserve">5.     Promote your home at our company sales meeting. (We have 50 brokers) </t>
  </si>
  <si>
    <t xml:space="preserve">6.     Develop a list of features of your home for the Brokers to use with their potential buyers. </t>
  </si>
  <si>
    <t xml:space="preserve">7.     Email a features sheet to the top 50 agents in the marketplace for their potential buyers and let them know their percentage of commission they are getting by bringing us a buyer. </t>
  </si>
  <si>
    <t xml:space="preserve">8.     Constantly update you as to any changes in the marketplace. </t>
  </si>
  <si>
    <t xml:space="preserve">9.     Prospect 3 hours per day in order to contact a hundred potential buyers in your neighborhood. </t>
  </si>
  <si>
    <t>18 Points of action</t>
  </si>
  <si>
    <t>Français</t>
  </si>
  <si>
    <t>Année de construction</t>
  </si>
  <si>
    <t>Year of construction</t>
  </si>
  <si>
    <t>Étage (Condos Seulements)</t>
  </si>
  <si>
    <t>Floor (Condos Only)</t>
  </si>
  <si>
    <t>Sou-Sol Fini</t>
  </si>
  <si>
    <t>Finished Basement</t>
  </si>
  <si>
    <t>États de la maison: 3:Impeccable; 2:Tres Bon, 1:Bonne états, 0:habitable</t>
  </si>
  <si>
    <t>House conditions: 3: Spotless; 2: Very Good, 1: Good condition, 0: habitable</t>
  </si>
  <si>
    <t>Chambre à coucher Hors Sous-Sol</t>
  </si>
  <si>
    <t>Chambre à coucher au Sous-Sol</t>
  </si>
  <si>
    <t>Bedroom above basement</t>
  </si>
  <si>
    <t>Bedroom in the basement</t>
  </si>
  <si>
    <t>Building value per square foot adjusted for time</t>
  </si>
  <si>
    <t>Land value per square foot adjusted for time</t>
  </si>
  <si>
    <t>Valeur du terrain par pieds carré ajusté pour le temps</t>
  </si>
  <si>
    <t>Valeur de l'immeuble par pied carré ajusté pour le temps</t>
  </si>
  <si>
    <t>1200 St-Jacques 206</t>
  </si>
  <si>
    <t>1200 St-Jacques 304</t>
  </si>
  <si>
    <t>1200 St-Jacques 1608</t>
  </si>
  <si>
    <t>1200 St-Jacques 1605</t>
  </si>
  <si>
    <t>Prix ​​demandé suggéré</t>
  </si>
  <si>
    <t>Quittance d'hypothèque</t>
  </si>
  <si>
    <t>Montant de l'hypothèque</t>
  </si>
  <si>
    <t>Pénalité pour remboursement anticipé</t>
  </si>
  <si>
    <t>Rémunération en pourcentage</t>
  </si>
  <si>
    <t>Montant de la TPS 5%</t>
  </si>
  <si>
    <t>Montant de la TVQ 9,975 %</t>
  </si>
  <si>
    <t>Montant pour certificat de localisation</t>
  </si>
  <si>
    <t>Valeur résiduelle nette</t>
  </si>
  <si>
    <t>4400 Ch. des Cageux, app. 6</t>
  </si>
  <si>
    <t>4420 Ch. des Cageux, app. 6</t>
  </si>
  <si>
    <t>4450 Ch. des Cageux, app. 2</t>
  </si>
  <si>
    <t>4410 Ch. des Cageux, app 2</t>
  </si>
  <si>
    <t>Montant de la rémunération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</si>
</sst>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64" formatCode="_(&quot;$&quot;* #,##0_);_(&quot;$&quot;* \(#,##0\);_(&quot;$&quot;* &quot;-&quot;_);_(@_)"/>
    <numFmt numFmtId="165" formatCode="_(&quot;$&quot;* #,##0.00_);_(&quot;$&quot;* \(#,##0.00\);_(&quot;$&quot;* &quot;-&quot;??_);_(@_)"/>
    <numFmt numFmtId="166" formatCode="_(* #,##0.00_);_(* \(#,##0.00\);_(* &quot;-&quot;??_);_(@_)"/>
    <numFmt numFmtId="167" formatCode="_-* #,##0_-;\-* #,##0_-;_-* &quot;-&quot;??_-;_-@_-"/>
    <numFmt numFmtId="168" formatCode="_-&quot;$&quot;* #,##0_-;\-&quot;$&quot;* #,##0_-;_-&quot;$&quot;* &quot;-&quot;??_-;_-@_-"/>
    <numFmt numFmtId="169" formatCode="_(&quot;$&quot;* #,##0_);_(&quot;$&quot;* \(#,##0\);_(&quot;$&quot;* &quot;-&quot;??_);_(@_)"/>
    <numFmt numFmtId="170" formatCode="_(* #,##0_);_(* \(#,##0\);_(* &quot;-&quot;??_);_(@_)"/>
  </numFmts>
  <fonts count="22" x14ac:knownFonts="1">
    <font>
      <sz val="12"/>
      <color theme="1"/>
      <name val="Calibri"/>
      <family val="2"/>
      <scheme val="minor"/>
    </font>
    <font>
      <sz val="11"/>
      <color theme="1"/>
      <name val="Calibri"/>
      <family val="2"/>
      <scheme val="minor"/>
    </font>
    <font>
      <sz val="11"/>
      <color theme="1"/>
      <name val="Calibri"/>
      <family val="2"/>
      <scheme val="minor"/>
    </font>
    <font>
      <sz val="8"/>
      <name val="Verdana"/>
      <family val="2"/>
    </font>
    <font>
      <u/>
      <sz val="12"/>
      <color theme="10"/>
      <name val="Calibri"/>
      <family val="2"/>
      <scheme val="minor"/>
    </font>
    <font>
      <u/>
      <sz val="12"/>
      <color theme="11"/>
      <name val="Calibri"/>
      <family val="2"/>
      <scheme val="minor"/>
    </font>
    <font>
      <sz val="12"/>
      <color theme="1"/>
      <name val="Calibri"/>
      <family val="2"/>
      <scheme val="minor"/>
    </font>
    <font>
      <sz val="12"/>
      <color indexed="8"/>
      <name val="Calibri"/>
      <family val="2"/>
    </font>
    <font>
      <b/>
      <sz val="12"/>
      <color indexed="8"/>
      <name val="Calibri"/>
      <family val="2"/>
    </font>
    <font>
      <b/>
      <sz val="12"/>
      <color theme="1"/>
      <name val="Calibri"/>
      <family val="2"/>
      <scheme val="minor"/>
    </font>
    <font>
      <sz val="16"/>
      <color theme="1"/>
      <name val="Calibri"/>
      <family val="2"/>
      <scheme val="minor"/>
    </font>
    <font>
      <sz val="8"/>
      <name val="Calibri"/>
      <family val="2"/>
      <scheme val="minor"/>
    </font>
    <font>
      <b/>
      <sz val="12"/>
      <color theme="0"/>
      <name val="Calibri"/>
      <family val="2"/>
      <scheme val="minor"/>
    </font>
    <font>
      <sz val="18"/>
      <color theme="0"/>
      <name val="Calibri"/>
      <family val="2"/>
      <scheme val="minor"/>
    </font>
    <font>
      <u/>
      <sz val="14"/>
      <color rgb="FFFFFFFF"/>
      <name val="Arial"/>
      <family val="2"/>
    </font>
    <font>
      <b/>
      <u/>
      <sz val="11"/>
      <color theme="1"/>
      <name val="Arial"/>
      <family val="2"/>
    </font>
    <font>
      <b/>
      <sz val="11"/>
      <color theme="1"/>
      <name val="Arial"/>
      <family val="2"/>
    </font>
    <font>
      <sz val="11"/>
      <color theme="1"/>
      <name val="Arial"/>
      <family val="2"/>
    </font>
    <font>
      <sz val="7"/>
      <color theme="1"/>
      <name val="Times New Roman"/>
      <family val="1"/>
    </font>
    <font>
      <b/>
      <sz val="11"/>
      <color theme="1"/>
      <name val="Calibri"/>
      <family val="2"/>
      <scheme val="minor"/>
    </font>
    <font>
      <b/>
      <sz val="11"/>
      <color indexed="8"/>
      <name val="Calibri"/>
      <family val="2"/>
      <scheme val="minor"/>
    </font>
    <font>
      <b/>
      <sz val="12"/>
      <color rgb="FF00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27">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cellStyleXfs>
  <cellXfs count="99">
    <xf numFmtId="0" fontId="0" fillId="0" borderId="0" xfId="0"/>
    <xf numFmtId="164" fontId="0" fillId="0" borderId="0" xfId="0" applyNumberFormat="1"/>
    <xf numFmtId="14" fontId="7" fillId="2" borderId="1" xfId="0" applyNumberFormat="1" applyFont="1" applyFill="1" applyBorder="1"/>
    <xf numFmtId="10" fontId="7" fillId="2" borderId="1" xfId="5" applyNumberFormat="1" applyFont="1" applyFill="1" applyBorder="1"/>
    <xf numFmtId="165" fontId="7" fillId="2" borderId="1" xfId="0" applyNumberFormat="1" applyFont="1" applyFill="1" applyBorder="1"/>
    <xf numFmtId="169" fontId="7" fillId="2" borderId="1" xfId="0" applyNumberFormat="1" applyFont="1" applyFill="1" applyBorder="1"/>
    <xf numFmtId="0" fontId="7" fillId="2" borderId="1" xfId="0" applyFont="1" applyFill="1" applyBorder="1"/>
    <xf numFmtId="0" fontId="9" fillId="0" borderId="0" xfId="0" applyFont="1"/>
    <xf numFmtId="167" fontId="7" fillId="2" borderId="1" xfId="3" applyNumberFormat="1" applyFont="1" applyFill="1" applyBorder="1"/>
    <xf numFmtId="0" fontId="9" fillId="2" borderId="1" xfId="0" applyFont="1" applyFill="1" applyBorder="1"/>
    <xf numFmtId="0" fontId="0" fillId="2" borderId="1" xfId="0" applyFill="1" applyBorder="1"/>
    <xf numFmtId="44" fontId="0" fillId="2" borderId="1" xfId="0" applyNumberFormat="1" applyFill="1" applyBorder="1"/>
    <xf numFmtId="0" fontId="8" fillId="2" borderId="1" xfId="0" applyFont="1" applyFill="1" applyBorder="1" applyAlignment="1">
      <alignment vertical="top"/>
    </xf>
    <xf numFmtId="167" fontId="0" fillId="2" borderId="1" xfId="3" applyNumberFormat="1" applyFont="1" applyFill="1" applyBorder="1"/>
    <xf numFmtId="167" fontId="0" fillId="0" borderId="0" xfId="3" applyNumberFormat="1" applyFont="1"/>
    <xf numFmtId="0" fontId="2" fillId="0" borderId="0" xfId="6"/>
    <xf numFmtId="0" fontId="6" fillId="0" borderId="0" xfId="6" applyFont="1"/>
    <xf numFmtId="0" fontId="6" fillId="0" borderId="0" xfId="6" applyFont="1" applyAlignment="1">
      <alignment vertical="top"/>
    </xf>
    <xf numFmtId="0" fontId="6" fillId="0" borderId="4" xfId="6" applyFont="1" applyBorder="1" applyAlignment="1">
      <alignment wrapText="1"/>
    </xf>
    <xf numFmtId="0" fontId="9" fillId="0" borderId="5" xfId="6" applyFont="1" applyBorder="1"/>
    <xf numFmtId="0" fontId="6" fillId="0" borderId="7" xfId="6" applyFont="1" applyBorder="1"/>
    <xf numFmtId="170" fontId="6" fillId="0" borderId="9" xfId="7" applyNumberFormat="1" applyFont="1" applyBorder="1"/>
    <xf numFmtId="0" fontId="6" fillId="0" borderId="10" xfId="6" applyFont="1" applyBorder="1"/>
    <xf numFmtId="0" fontId="9" fillId="0" borderId="2" xfId="6" applyFont="1" applyBorder="1"/>
    <xf numFmtId="43" fontId="6" fillId="0" borderId="0" xfId="6" applyNumberFormat="1" applyFont="1"/>
    <xf numFmtId="0" fontId="2" fillId="0" borderId="0" xfId="6" applyAlignment="1">
      <alignment horizontal="center"/>
    </xf>
    <xf numFmtId="0" fontId="10" fillId="0" borderId="0" xfId="6" applyFont="1" applyAlignment="1">
      <alignment horizontal="center"/>
    </xf>
    <xf numFmtId="170" fontId="12" fillId="3" borderId="6" xfId="7" applyNumberFormat="1" applyFont="1" applyFill="1" applyBorder="1"/>
    <xf numFmtId="168" fontId="12" fillId="3" borderId="1" xfId="4" applyNumberFormat="1" applyFont="1" applyFill="1" applyBorder="1"/>
    <xf numFmtId="167" fontId="9" fillId="2" borderId="1" xfId="3" applyNumberFormat="1" applyFont="1" applyFill="1" applyBorder="1"/>
    <xf numFmtId="0" fontId="0" fillId="0" borderId="0" xfId="0" applyAlignment="1">
      <alignment vertical="top"/>
    </xf>
    <xf numFmtId="0" fontId="14" fillId="0" borderId="0" xfId="0" applyFont="1" applyAlignment="1">
      <alignment vertical="top" wrapText="1"/>
    </xf>
    <xf numFmtId="0" fontId="0" fillId="0" borderId="0" xfId="0" applyAlignment="1">
      <alignment vertical="top" wrapText="1"/>
    </xf>
    <xf numFmtId="0" fontId="0" fillId="0" borderId="0" xfId="0" applyAlignment="1">
      <alignment vertical="center"/>
    </xf>
    <xf numFmtId="0" fontId="16" fillId="0" borderId="0" xfId="0" applyFont="1" applyAlignment="1">
      <alignment vertical="center" wrapText="1"/>
    </xf>
    <xf numFmtId="0" fontId="17" fillId="0" borderId="0" xfId="0" applyFont="1" applyAlignment="1">
      <alignment vertical="center" wrapText="1"/>
    </xf>
    <xf numFmtId="0" fontId="0" fillId="0" borderId="0" xfId="0" applyAlignment="1">
      <alignment vertical="center" wrapText="1"/>
    </xf>
    <xf numFmtId="0" fontId="2" fillId="0" borderId="14" xfId="6" applyBorder="1" applyProtection="1">
      <protection locked="0"/>
    </xf>
    <xf numFmtId="0" fontId="2" fillId="0" borderId="15" xfId="6" applyBorder="1" applyAlignment="1" applyProtection="1">
      <alignment horizontal="center"/>
      <protection locked="0"/>
    </xf>
    <xf numFmtId="0" fontId="2" fillId="0" borderId="16" xfId="6" applyBorder="1" applyProtection="1">
      <protection locked="0"/>
    </xf>
    <xf numFmtId="0" fontId="2" fillId="0" borderId="17" xfId="6" applyBorder="1" applyAlignment="1" applyProtection="1">
      <alignment horizontal="center"/>
      <protection locked="0"/>
    </xf>
    <xf numFmtId="0" fontId="2" fillId="0" borderId="18" xfId="6" applyBorder="1" applyProtection="1">
      <protection locked="0"/>
    </xf>
    <xf numFmtId="0" fontId="2" fillId="0" borderId="19" xfId="6" applyBorder="1" applyAlignment="1" applyProtection="1">
      <alignment horizontal="center"/>
      <protection locked="0"/>
    </xf>
    <xf numFmtId="0" fontId="1" fillId="0" borderId="1" xfId="6" applyFont="1" applyBorder="1" applyAlignment="1" applyProtection="1">
      <alignment horizontal="left"/>
      <protection locked="0"/>
    </xf>
    <xf numFmtId="168" fontId="2" fillId="0" borderId="1" xfId="4" applyNumberFormat="1" applyFont="1" applyBorder="1" applyProtection="1">
      <protection locked="0"/>
    </xf>
    <xf numFmtId="167" fontId="7" fillId="0" borderId="1" xfId="3" applyNumberFormat="1" applyFont="1" applyBorder="1" applyProtection="1">
      <protection locked="0"/>
    </xf>
    <xf numFmtId="168" fontId="7" fillId="0" borderId="1" xfId="4" applyNumberFormat="1" applyFont="1" applyBorder="1" applyProtection="1">
      <protection locked="0"/>
    </xf>
    <xf numFmtId="14" fontId="7" fillId="0" borderId="1" xfId="0" applyNumberFormat="1" applyFont="1" applyBorder="1" applyProtection="1">
      <protection locked="0"/>
    </xf>
    <xf numFmtId="0" fontId="0" fillId="0" borderId="1" xfId="0" applyBorder="1" applyProtection="1">
      <protection locked="0"/>
    </xf>
    <xf numFmtId="170" fontId="6" fillId="0" borderId="8" xfId="7" applyNumberFormat="1" applyFont="1" applyBorder="1" applyProtection="1">
      <protection locked="0"/>
    </xf>
    <xf numFmtId="170" fontId="6" fillId="0" borderId="9" xfId="7" applyNumberFormat="1" applyFont="1" applyBorder="1" applyProtection="1">
      <protection locked="0"/>
    </xf>
    <xf numFmtId="9" fontId="6" fillId="0" borderId="9" xfId="6" applyNumberFormat="1" applyFont="1" applyBorder="1" applyProtection="1">
      <protection locked="0"/>
    </xf>
    <xf numFmtId="170" fontId="6" fillId="0" borderId="11" xfId="7" applyNumberFormat="1" applyFont="1" applyBorder="1" applyProtection="1">
      <protection locked="0"/>
    </xf>
    <xf numFmtId="170" fontId="12" fillId="3" borderId="6" xfId="7" applyNumberFormat="1" applyFont="1" applyFill="1" applyBorder="1" applyProtection="1">
      <protection locked="0"/>
    </xf>
    <xf numFmtId="0" fontId="6" fillId="0" borderId="21" xfId="6" applyFont="1" applyBorder="1" applyProtection="1">
      <protection locked="0"/>
    </xf>
    <xf numFmtId="0" fontId="6" fillId="0" borderId="17" xfId="6" applyFont="1" applyBorder="1" applyProtection="1">
      <protection locked="0"/>
    </xf>
    <xf numFmtId="43" fontId="6" fillId="0" borderId="19" xfId="3" applyFont="1" applyBorder="1" applyProtection="1">
      <protection locked="0"/>
    </xf>
    <xf numFmtId="164" fontId="0" fillId="0" borderId="23" xfId="0" applyNumberFormat="1" applyBorder="1" applyProtection="1">
      <protection locked="0"/>
    </xf>
    <xf numFmtId="164" fontId="0" fillId="0" borderId="9" xfId="0" applyNumberFormat="1" applyBorder="1" applyProtection="1">
      <protection locked="0"/>
    </xf>
    <xf numFmtId="164" fontId="0" fillId="0" borderId="24" xfId="0" applyNumberFormat="1" applyBorder="1" applyProtection="1">
      <protection locked="0"/>
    </xf>
    <xf numFmtId="0" fontId="0" fillId="2" borderId="20" xfId="0" applyFill="1" applyBorder="1"/>
    <xf numFmtId="0" fontId="0" fillId="2" borderId="16" xfId="0" applyFill="1" applyBorder="1"/>
    <xf numFmtId="0" fontId="0" fillId="2" borderId="18" xfId="0" applyFill="1" applyBorder="1"/>
    <xf numFmtId="0" fontId="6" fillId="2" borderId="20" xfId="6" applyFont="1" applyFill="1" applyBorder="1"/>
    <xf numFmtId="0" fontId="6" fillId="2" borderId="16" xfId="6" applyFont="1" applyFill="1" applyBorder="1"/>
    <xf numFmtId="0" fontId="6" fillId="2" borderId="18" xfId="6" applyFont="1" applyFill="1" applyBorder="1"/>
    <xf numFmtId="0" fontId="0" fillId="2" borderId="21" xfId="0" applyFill="1" applyBorder="1"/>
    <xf numFmtId="0" fontId="0" fillId="2" borderId="17" xfId="0" applyFill="1" applyBorder="1"/>
    <xf numFmtId="0" fontId="0" fillId="2" borderId="19" xfId="0" applyFill="1" applyBorder="1"/>
    <xf numFmtId="10" fontId="7" fillId="0" borderId="1" xfId="5" applyNumberFormat="1" applyFont="1" applyBorder="1" applyProtection="1">
      <protection locked="0"/>
    </xf>
    <xf numFmtId="0" fontId="8" fillId="0" borderId="1" xfId="0" applyFont="1" applyBorder="1" applyAlignment="1" applyProtection="1">
      <alignment wrapText="1"/>
      <protection locked="0"/>
    </xf>
    <xf numFmtId="43" fontId="7" fillId="0" borderId="1" xfId="3" applyFont="1" applyBorder="1" applyProtection="1">
      <protection locked="0"/>
    </xf>
    <xf numFmtId="0" fontId="0" fillId="2" borderId="25" xfId="0" applyFill="1" applyBorder="1"/>
    <xf numFmtId="0" fontId="0" fillId="2" borderId="26" xfId="0" applyFill="1" applyBorder="1"/>
    <xf numFmtId="164" fontId="0" fillId="0" borderId="11" xfId="0" applyNumberFormat="1" applyBorder="1" applyProtection="1">
      <protection locked="0"/>
    </xf>
    <xf numFmtId="9" fontId="0" fillId="0" borderId="11" xfId="5" applyFont="1" applyBorder="1" applyProtection="1">
      <protection locked="0"/>
    </xf>
    <xf numFmtId="0" fontId="19" fillId="2" borderId="12" xfId="6" applyFont="1" applyFill="1" applyBorder="1"/>
    <xf numFmtId="0" fontId="19" fillId="2" borderId="13" xfId="6" applyFont="1" applyFill="1" applyBorder="1" applyAlignment="1">
      <alignment horizontal="center"/>
    </xf>
    <xf numFmtId="0" fontId="19" fillId="0" borderId="0" xfId="6" applyFont="1"/>
    <xf numFmtId="0" fontId="20" fillId="2" borderId="12" xfId="6" applyFont="1" applyFill="1" applyBorder="1"/>
    <xf numFmtId="0" fontId="20" fillId="2" borderId="13" xfId="6" applyFont="1" applyFill="1" applyBorder="1" applyAlignment="1">
      <alignment horizontal="center"/>
    </xf>
    <xf numFmtId="0" fontId="20" fillId="0" borderId="0" xfId="6" applyFont="1"/>
    <xf numFmtId="0" fontId="19" fillId="2" borderId="1" xfId="6" applyFont="1" applyFill="1" applyBorder="1"/>
    <xf numFmtId="0" fontId="19" fillId="2" borderId="1" xfId="6" applyFont="1" applyFill="1" applyBorder="1" applyAlignment="1">
      <alignment horizontal="center"/>
    </xf>
    <xf numFmtId="0" fontId="21" fillId="0" borderId="1" xfId="0" applyFont="1" applyBorder="1" applyAlignment="1" applyProtection="1">
      <alignment wrapText="1"/>
      <protection locked="0"/>
    </xf>
    <xf numFmtId="0" fontId="0" fillId="0" borderId="7" xfId="6" applyFont="1" applyBorder="1"/>
    <xf numFmtId="43" fontId="0" fillId="2" borderId="1" xfId="3" applyFont="1" applyFill="1" applyBorder="1"/>
    <xf numFmtId="0" fontId="13" fillId="3" borderId="2" xfId="6" applyFont="1" applyFill="1" applyBorder="1" applyAlignment="1">
      <alignment horizontal="center" wrapText="1"/>
    </xf>
    <xf numFmtId="0" fontId="13" fillId="3" borderId="3" xfId="6" applyFont="1" applyFill="1" applyBorder="1" applyAlignment="1">
      <alignment horizontal="center" wrapText="1"/>
    </xf>
    <xf numFmtId="0" fontId="15" fillId="0" borderId="0" xfId="0" applyFont="1" applyAlignment="1">
      <alignment vertical="center" wrapText="1"/>
    </xf>
    <xf numFmtId="0" fontId="0" fillId="0" borderId="0" xfId="0" applyAlignment="1">
      <alignment vertical="center" wrapText="1"/>
    </xf>
    <xf numFmtId="0" fontId="13" fillId="3" borderId="22" xfId="6" applyFont="1" applyFill="1" applyBorder="1" applyAlignment="1">
      <alignment horizontal="center" vertical="center" wrapText="1"/>
    </xf>
    <xf numFmtId="0" fontId="0" fillId="0" borderId="0" xfId="0" applyAlignment="1">
      <alignment horizontal="center" vertical="center" wrapText="1"/>
    </xf>
    <xf numFmtId="0" fontId="15" fillId="0" borderId="0" xfId="0" applyFont="1" applyAlignment="1">
      <alignment vertical="center"/>
    </xf>
    <xf numFmtId="0" fontId="0" fillId="0" borderId="0" xfId="0" applyAlignment="1">
      <alignment vertical="center"/>
    </xf>
    <xf numFmtId="0" fontId="13" fillId="3" borderId="0" xfId="6" applyFont="1" applyFill="1" applyAlignment="1">
      <alignment horizontal="center" wrapText="1"/>
    </xf>
    <xf numFmtId="0" fontId="0" fillId="0" borderId="0" xfId="0" applyAlignment="1">
      <alignment wrapText="1"/>
    </xf>
    <xf numFmtId="0" fontId="12" fillId="3" borderId="2" xfId="6" applyFont="1" applyFill="1" applyBorder="1" applyAlignment="1">
      <alignment vertical="top" wrapText="1"/>
    </xf>
    <xf numFmtId="0" fontId="12" fillId="3" borderId="3" xfId="6" applyFont="1" applyFill="1" applyBorder="1" applyAlignment="1">
      <alignment vertical="top" wrapText="1"/>
    </xf>
  </cellXfs>
  <cellStyles count="9">
    <cellStyle name="Comma" xfId="3" builtinId="3"/>
    <cellStyle name="Comma 2" xfId="7" xr:uid="{D963D0B9-7E1C-4457-BAE6-B0661130EDF9}"/>
    <cellStyle name="Currency" xfId="4" builtinId="4"/>
    <cellStyle name="Followed Hyperlink" xfId="2" builtinId="9" hidden="1"/>
    <cellStyle name="Hyperlink" xfId="1" builtinId="8" hidden="1"/>
    <cellStyle name="Normal" xfId="0" builtinId="0"/>
    <cellStyle name="Normal 2" xfId="6" xr:uid="{3C23CE14-E5CB-4879-B764-BC2B072B38BE}"/>
    <cellStyle name="Percent" xfId="5" builtinId="5"/>
    <cellStyle name="Percent 2" xfId="8" xr:uid="{257E217C-9F78-4D25-B116-99BE2F86363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0.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9.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chartsheet" Target="chartsheets/sheet1.xml"/><Relationship Id="rId14" Type="http://schemas.openxmlformats.org/officeDocument/2006/relationships/worksheet" Target="worksheets/sheet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rotection>
    <c:chartObject val="0"/>
    <c:data val="0"/>
    <c:formatting val="0"/>
    <c:selection val="0"/>
    <c:userInterface val="0"/>
  </c:protection>
  <c:chart>
    <c:title>
      <c:tx>
        <c:rich>
          <a:bodyPr/>
          <a:lstStyle/>
          <a:p>
            <a:pPr>
              <a:defRPr sz="2400"/>
            </a:pPr>
            <a:r>
              <a:rPr lang="en-CA" sz="2400"/>
              <a:t>Market Analysis</a:t>
            </a:r>
          </a:p>
        </c:rich>
      </c:tx>
      <c:overlay val="0"/>
    </c:title>
    <c:autoTitleDeleted val="0"/>
    <c:plotArea>
      <c:layout>
        <c:manualLayout>
          <c:layoutTarget val="inner"/>
          <c:xMode val="edge"/>
          <c:yMode val="edge"/>
          <c:x val="6.2689158472415824E-2"/>
          <c:y val="0.28949173835476966"/>
          <c:w val="0.58458648859084006"/>
          <c:h val="0.43479920325795574"/>
        </c:manualLayout>
      </c:layout>
      <c:pieChart>
        <c:varyColors val="1"/>
        <c:ser>
          <c:idx val="0"/>
          <c:order val="0"/>
          <c:dPt>
            <c:idx val="0"/>
            <c:bubble3D val="0"/>
            <c:spPr>
              <a:solidFill>
                <a:srgbClr val="FF0000"/>
              </a:solidFill>
            </c:spPr>
            <c:extLst>
              <c:ext xmlns:c16="http://schemas.microsoft.com/office/drawing/2014/chart" uri="{C3380CC4-5D6E-409C-BE32-E72D297353CC}">
                <c16:uniqueId val="{00000001-D432-45F5-A47D-C7E43CDC3442}"/>
              </c:ext>
            </c:extLst>
          </c:dPt>
          <c:dPt>
            <c:idx val="3"/>
            <c:bubble3D val="0"/>
            <c:spPr>
              <a:solidFill>
                <a:srgbClr val="00B050"/>
              </a:solidFill>
            </c:spPr>
            <c:extLst>
              <c:ext xmlns:c16="http://schemas.microsoft.com/office/drawing/2014/chart" uri="{C3380CC4-5D6E-409C-BE32-E72D297353CC}">
                <c16:uniqueId val="{00000003-42F2-44FF-B921-A8E4BB0D69A2}"/>
              </c:ext>
            </c:extLst>
          </c:dPt>
          <c:dLbls>
            <c:dLbl>
              <c:idx val="0"/>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D432-45F5-A47D-C7E43CDC3442}"/>
                </c:ext>
              </c:extLst>
            </c:dLbl>
            <c:dLbl>
              <c:idx val="3"/>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3-42F2-44FF-B921-A8E4BB0D69A2}"/>
                </c:ext>
              </c:extLst>
            </c:dLbl>
            <c:spPr>
              <a:noFill/>
              <a:ln>
                <a:noFill/>
              </a:ln>
              <a:effectLst/>
            </c:spPr>
            <c:txPr>
              <a:bodyPr/>
              <a:lstStyle/>
              <a:p>
                <a:pPr>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Data!$A$2:$A$5</c:f>
              <c:strCache>
                <c:ptCount val="4"/>
                <c:pt idx="0">
                  <c:v>Properties for sale</c:v>
                </c:pt>
                <c:pt idx="1">
                  <c:v>New on the market for 30 days</c:v>
                </c:pt>
                <c:pt idx="2">
                  <c:v>Expired 30 days ago</c:v>
                </c:pt>
                <c:pt idx="3">
                  <c:v>Sold for 30 days</c:v>
                </c:pt>
              </c:strCache>
            </c:strRef>
          </c:cat>
          <c:val>
            <c:numRef>
              <c:f>Data!$B$2:$B$5</c:f>
              <c:numCache>
                <c:formatCode>General</c:formatCode>
                <c:ptCount val="4"/>
                <c:pt idx="0">
                  <c:v>213</c:v>
                </c:pt>
                <c:pt idx="1">
                  <c:v>72</c:v>
                </c:pt>
                <c:pt idx="2">
                  <c:v>12</c:v>
                </c:pt>
                <c:pt idx="3">
                  <c:v>36</c:v>
                </c:pt>
              </c:numCache>
            </c:numRef>
          </c:val>
          <c:extLst>
            <c:ext xmlns:c16="http://schemas.microsoft.com/office/drawing/2014/chart" uri="{C3380CC4-5D6E-409C-BE32-E72D297353CC}">
              <c16:uniqueId val="{00000000-704A-4A20-B344-09702CAC3EFA}"/>
            </c:ext>
          </c:extLst>
        </c:ser>
        <c:dLbls>
          <c:showLegendKey val="0"/>
          <c:showVal val="0"/>
          <c:showCatName val="0"/>
          <c:showSerName val="0"/>
          <c:showPercent val="1"/>
          <c:showBubbleSize val="0"/>
          <c:showLeaderLines val="0"/>
        </c:dLbls>
        <c:firstSliceAng val="0"/>
      </c:pieChart>
    </c:plotArea>
    <c:legend>
      <c:legendPos val="r"/>
      <c:layout>
        <c:manualLayout>
          <c:xMode val="edge"/>
          <c:yMode val="edge"/>
          <c:x val="0.64816257268080724"/>
          <c:y val="0.41024847983859669"/>
          <c:w val="0.33987570483115448"/>
          <c:h val="0.23628678977405404"/>
        </c:manualLayout>
      </c:layout>
      <c:overlay val="0"/>
      <c:txPr>
        <a:bodyPr/>
        <a:lstStyle/>
        <a:p>
          <a:pPr>
            <a:defRPr sz="1400"/>
          </a:pPr>
          <a:endParaRPr lang="en-US"/>
        </a:p>
      </c:txPr>
    </c:legend>
    <c:plotVisOnly val="1"/>
    <c:dispBlanksAs val="zero"/>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protection>
    <c:chartObject val="0"/>
    <c:data val="0"/>
    <c:formatting val="0"/>
    <c:selection val="0"/>
    <c:userInterface val="0"/>
  </c:protection>
  <c:chart>
    <c:title>
      <c:tx>
        <c:rich>
          <a:bodyPr/>
          <a:lstStyle/>
          <a:p>
            <a:pPr>
              <a:defRPr sz="2400"/>
            </a:pPr>
            <a:r>
              <a:rPr lang="en-CA" sz="2400"/>
              <a:t>Analyse de Marcher</a:t>
            </a:r>
          </a:p>
        </c:rich>
      </c:tx>
      <c:overlay val="0"/>
    </c:title>
    <c:autoTitleDeleted val="0"/>
    <c:plotArea>
      <c:layout>
        <c:manualLayout>
          <c:layoutTarget val="inner"/>
          <c:xMode val="edge"/>
          <c:yMode val="edge"/>
          <c:x val="6.3874656218211964E-2"/>
          <c:y val="0.29221588627044393"/>
          <c:w val="0.58922299036783077"/>
          <c:h val="0.43824770457963219"/>
        </c:manualLayout>
      </c:layout>
      <c:pieChart>
        <c:varyColors val="1"/>
        <c:ser>
          <c:idx val="0"/>
          <c:order val="0"/>
          <c:dPt>
            <c:idx val="0"/>
            <c:bubble3D val="0"/>
            <c:spPr>
              <a:solidFill>
                <a:srgbClr val="FF0000"/>
              </a:solidFill>
            </c:spPr>
            <c:extLst>
              <c:ext xmlns:c16="http://schemas.microsoft.com/office/drawing/2014/chart" uri="{C3380CC4-5D6E-409C-BE32-E72D297353CC}">
                <c16:uniqueId val="{00000002-0010-4E5E-895F-73388FD4764F}"/>
              </c:ext>
            </c:extLst>
          </c:dPt>
          <c:dPt>
            <c:idx val="3"/>
            <c:bubble3D val="0"/>
            <c:spPr>
              <a:solidFill>
                <a:srgbClr val="00B050"/>
              </a:solidFill>
            </c:spPr>
            <c:extLst>
              <c:ext xmlns:c16="http://schemas.microsoft.com/office/drawing/2014/chart" uri="{C3380CC4-5D6E-409C-BE32-E72D297353CC}">
                <c16:uniqueId val="{00000003-8331-448B-A6F9-E2D04788BB3B}"/>
              </c:ext>
            </c:extLst>
          </c:dPt>
          <c:dLbls>
            <c:dLbl>
              <c:idx val="0"/>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2-0010-4E5E-895F-73388FD4764F}"/>
                </c:ext>
              </c:extLst>
            </c:dLbl>
            <c:dLbl>
              <c:idx val="3"/>
              <c:spPr>
                <a:noFill/>
                <a:ln>
                  <a:noFill/>
                </a:ln>
                <a:effectLst/>
              </c:spPr>
              <c:txPr>
                <a:bodyPr/>
                <a:lstStyle/>
                <a:p>
                  <a:pPr>
                    <a:defRPr sz="1600">
                      <a:solidFill>
                        <a:schemeClr val="bg1"/>
                      </a:solidFill>
                    </a:defRPr>
                  </a:pPr>
                  <a:endParaRPr lang="en-US"/>
                </a:p>
              </c:txPr>
              <c:showLegendKey val="0"/>
              <c:showVal val="1"/>
              <c:showCatName val="0"/>
              <c:showSerName val="0"/>
              <c:showPercent val="0"/>
              <c:showBubbleSize val="0"/>
              <c:extLst>
                <c:ext xmlns:c16="http://schemas.microsoft.com/office/drawing/2014/chart" uri="{C3380CC4-5D6E-409C-BE32-E72D297353CC}">
                  <c16:uniqueId val="{00000003-8331-448B-A6F9-E2D04788BB3B}"/>
                </c:ext>
              </c:extLst>
            </c:dLbl>
            <c:spPr>
              <a:noFill/>
              <a:ln>
                <a:noFill/>
              </a:ln>
              <a:effectLst/>
            </c:spPr>
            <c:txPr>
              <a:bodyPr/>
              <a:lstStyle/>
              <a:p>
                <a:pPr>
                  <a:defRPr sz="1600"/>
                </a:pPr>
                <a:endParaRPr lang="en-US"/>
              </a:p>
            </c:txPr>
            <c:showLegendKey val="0"/>
            <c:showVal val="1"/>
            <c:showCatName val="0"/>
            <c:showSerName val="0"/>
            <c:showPercent val="0"/>
            <c:showBubbleSize val="0"/>
            <c:showLeaderLines val="0"/>
            <c:extLst>
              <c:ext xmlns:c15="http://schemas.microsoft.com/office/drawing/2012/chart" uri="{CE6537A1-D6FC-4f65-9D91-7224C49458BB}"/>
            </c:extLst>
          </c:dLbls>
          <c:cat>
            <c:strRef>
              <c:f>Data!$C$2:$C$5</c:f>
              <c:strCache>
                <c:ptCount val="4"/>
                <c:pt idx="0">
                  <c:v>Propriétés en vente</c:v>
                </c:pt>
                <c:pt idx="1">
                  <c:v>Nouveaux sur le marché depuis 30 jours</c:v>
                </c:pt>
                <c:pt idx="2">
                  <c:v>Éxpirés depuis 30 jours</c:v>
                </c:pt>
                <c:pt idx="3">
                  <c:v>Vendus depuis 30 jours</c:v>
                </c:pt>
              </c:strCache>
            </c:strRef>
          </c:cat>
          <c:val>
            <c:numRef>
              <c:f>Data!$D$2:$D$5</c:f>
              <c:numCache>
                <c:formatCode>General</c:formatCode>
                <c:ptCount val="4"/>
                <c:pt idx="0">
                  <c:v>952</c:v>
                </c:pt>
                <c:pt idx="1">
                  <c:v>139</c:v>
                </c:pt>
                <c:pt idx="2">
                  <c:v>34</c:v>
                </c:pt>
                <c:pt idx="3">
                  <c:v>65</c:v>
                </c:pt>
              </c:numCache>
            </c:numRef>
          </c:val>
          <c:extLst>
            <c:ext xmlns:c16="http://schemas.microsoft.com/office/drawing/2014/chart" uri="{C3380CC4-5D6E-409C-BE32-E72D297353CC}">
              <c16:uniqueId val="{00000000-4FB5-4C6E-898B-E74471849313}"/>
            </c:ext>
          </c:extLst>
        </c:ser>
        <c:dLbls>
          <c:showLegendKey val="0"/>
          <c:showVal val="0"/>
          <c:showCatName val="0"/>
          <c:showSerName val="0"/>
          <c:showPercent val="1"/>
          <c:showBubbleSize val="0"/>
          <c:showLeaderLines val="0"/>
        </c:dLbls>
        <c:firstSliceAng val="0"/>
      </c:pieChart>
    </c:plotArea>
    <c:legend>
      <c:legendPos val="r"/>
      <c:layout>
        <c:manualLayout>
          <c:xMode val="edge"/>
          <c:yMode val="edge"/>
          <c:x val="0.64218171143678804"/>
          <c:y val="0.41024847983859669"/>
          <c:w val="0.34585656607517362"/>
          <c:h val="0.23628678977405404"/>
        </c:manualLayout>
      </c:layout>
      <c:overlay val="0"/>
      <c:txPr>
        <a:bodyPr/>
        <a:lstStyle/>
        <a:p>
          <a:pPr>
            <a:defRPr sz="1400"/>
          </a:pPr>
          <a:endParaRPr lang="en-US"/>
        </a:p>
      </c:txPr>
    </c:legend>
    <c:plotVisOnly val="1"/>
    <c:dispBlanksAs val="zero"/>
    <c:showDLblsOverMax val="0"/>
  </c:chart>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8CB3CF7-BB62-4698-8FA7-8A72ACBE47F3}">
  <sheetPr>
    <tabColor rgb="FF92D050"/>
  </sheetPr>
  <sheetViews>
    <sheetView workbookViewId="0"/>
  </sheetViews>
  <sheetProtection algorithmName="SHA-512" hashValue="ikBTUxRH3/w6cs/lC3j79BMss/NLObxwCKKScLebr/e6DJmLvPU9xZaUI+AaLg5iNpVQCe3kON74e/CwYyL4wQ==" saltValue="PVvNTeVVFamMPpsVZyah0w==" spinCount="100000" content="1" objects="1"/>
  <pageMargins left="0.7" right="0.7" top="0.75" bottom="0.75" header="0.3" footer="0.3"/>
  <pageSetup orientation="portrait" verticalDpi="300"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C77B1E98-0861-4DAC-BE6C-3E2D7C7047E1}">
  <sheetPr>
    <tabColor rgb="FF92D050"/>
  </sheetPr>
  <sheetViews>
    <sheetView workbookViewId="0"/>
  </sheetViews>
  <sheetProtection algorithmName="SHA-512" hashValue="P85kKKxdiX8yJQbBtW+2xUEDsiZ3breltwvDMdLE9IlsSmiwQMNnFBVYu/4flWeXFBdTaMgNB2vz6+3tfhOsnQ==" saltValue="WNtn1wAGpcwS7ntyfUwHQA==" spinCount="100000" content="1" objects="1"/>
  <pageMargins left="0.7" right="0.7" top="0.75" bottom="0.75" header="0.3" footer="0.3"/>
  <pageSetup orientation="portrait" verticalDpi="300" r:id="rId1"/>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213360</xdr:colOff>
      <xdr:row>6</xdr:row>
      <xdr:rowOff>116205</xdr:rowOff>
    </xdr:to>
    <xdr:pic>
      <xdr:nvPicPr>
        <xdr:cNvPr id="2" name="Picture 1">
          <a:extLst>
            <a:ext uri="{FF2B5EF4-FFF2-40B4-BE49-F238E27FC236}">
              <a16:creationId xmlns:a16="http://schemas.microsoft.com/office/drawing/2014/main" id="{5EE60535-CFD8-4837-9F42-025EC182775A}"/>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6370320" cy="8564880"/>
    <xdr:graphicFrame macro="">
      <xdr:nvGraphicFramePr>
        <xdr:cNvPr id="2" name="Chart 1">
          <a:extLst>
            <a:ext uri="{FF2B5EF4-FFF2-40B4-BE49-F238E27FC236}">
              <a16:creationId xmlns:a16="http://schemas.microsoft.com/office/drawing/2014/main" id="{6D994E28-1276-439D-B38C-AD08EC42EB2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365760</xdr:colOff>
      <xdr:row>6</xdr:row>
      <xdr:rowOff>116205</xdr:rowOff>
    </xdr:to>
    <xdr:pic>
      <xdr:nvPicPr>
        <xdr:cNvPr id="2" name="Picture 1">
          <a:extLst>
            <a:ext uri="{FF2B5EF4-FFF2-40B4-BE49-F238E27FC236}">
              <a16:creationId xmlns:a16="http://schemas.microsoft.com/office/drawing/2014/main" id="{3AAE6C4E-7F80-483C-8A6A-42DAFE4B7E8A}"/>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266700</xdr:colOff>
      <xdr:row>6</xdr:row>
      <xdr:rowOff>116205</xdr:rowOff>
    </xdr:to>
    <xdr:pic>
      <xdr:nvPicPr>
        <xdr:cNvPr id="2" name="Picture 1">
          <a:extLst>
            <a:ext uri="{FF2B5EF4-FFF2-40B4-BE49-F238E27FC236}">
              <a16:creationId xmlns:a16="http://schemas.microsoft.com/office/drawing/2014/main" id="{94B141AB-38D8-448C-B130-6CE996274BBF}"/>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213360</xdr:colOff>
      <xdr:row>6</xdr:row>
      <xdr:rowOff>116205</xdr:rowOff>
    </xdr:to>
    <xdr:pic>
      <xdr:nvPicPr>
        <xdr:cNvPr id="2" name="Picture 1">
          <a:extLst>
            <a:ext uri="{FF2B5EF4-FFF2-40B4-BE49-F238E27FC236}">
              <a16:creationId xmlns:a16="http://schemas.microsoft.com/office/drawing/2014/main" id="{3BCFA0FD-3574-4B43-89B5-53B2846841BC}"/>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2727960</xdr:colOff>
      <xdr:row>6</xdr:row>
      <xdr:rowOff>161925</xdr:rowOff>
    </xdr:to>
    <xdr:pic>
      <xdr:nvPicPr>
        <xdr:cNvPr id="7" name="Picture 6">
          <a:extLst>
            <a:ext uri="{FF2B5EF4-FFF2-40B4-BE49-F238E27FC236}">
              <a16:creationId xmlns:a16="http://schemas.microsoft.com/office/drawing/2014/main" id="{657710AC-41FC-4F27-8290-2F10A3D4D757}"/>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2727960</xdr:colOff>
      <xdr:row>6</xdr:row>
      <xdr:rowOff>161925</xdr:rowOff>
    </xdr:to>
    <xdr:pic>
      <xdr:nvPicPr>
        <xdr:cNvPr id="2" name="Picture 1">
          <a:extLst>
            <a:ext uri="{FF2B5EF4-FFF2-40B4-BE49-F238E27FC236}">
              <a16:creationId xmlns:a16="http://schemas.microsoft.com/office/drawing/2014/main" id="{80B72B7F-9BAF-4F86-92E5-BA5855924EB4}"/>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2865120</xdr:colOff>
      <xdr:row>6</xdr:row>
      <xdr:rowOff>116205</xdr:rowOff>
    </xdr:to>
    <xdr:pic>
      <xdr:nvPicPr>
        <xdr:cNvPr id="2" name="Picture 1">
          <a:extLst>
            <a:ext uri="{FF2B5EF4-FFF2-40B4-BE49-F238E27FC236}">
              <a16:creationId xmlns:a16="http://schemas.microsoft.com/office/drawing/2014/main" id="{BE800280-9361-4F2F-A001-D57D8933BA98}"/>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2865120</xdr:colOff>
      <xdr:row>6</xdr:row>
      <xdr:rowOff>116205</xdr:rowOff>
    </xdr:to>
    <xdr:pic>
      <xdr:nvPicPr>
        <xdr:cNvPr id="2" name="Picture 1">
          <a:extLst>
            <a:ext uri="{FF2B5EF4-FFF2-40B4-BE49-F238E27FC236}">
              <a16:creationId xmlns:a16="http://schemas.microsoft.com/office/drawing/2014/main" id="{2BF66301-D822-4C5E-9942-B964D5ED9A2F}"/>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2857500</xdr:colOff>
      <xdr:row>6</xdr:row>
      <xdr:rowOff>116205</xdr:rowOff>
    </xdr:to>
    <xdr:pic>
      <xdr:nvPicPr>
        <xdr:cNvPr id="3" name="Picture 2">
          <a:extLst>
            <a:ext uri="{FF2B5EF4-FFF2-40B4-BE49-F238E27FC236}">
              <a16:creationId xmlns:a16="http://schemas.microsoft.com/office/drawing/2014/main" id="{7541174C-366F-4B9D-A9BE-09745614FFA0}"/>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2857500</xdr:colOff>
      <xdr:row>6</xdr:row>
      <xdr:rowOff>116205</xdr:rowOff>
    </xdr:to>
    <xdr:pic>
      <xdr:nvPicPr>
        <xdr:cNvPr id="2" name="Picture 1">
          <a:extLst>
            <a:ext uri="{FF2B5EF4-FFF2-40B4-BE49-F238E27FC236}">
              <a16:creationId xmlns:a16="http://schemas.microsoft.com/office/drawing/2014/main" id="{99B3F427-043E-47A0-8F58-F51E572682E6}"/>
            </a:ext>
          </a:extLst>
        </xdr:cNvPr>
        <xdr:cNvPicPr>
          <a:picLocks noChangeAspect="1"/>
        </xdr:cNvPicPr>
      </xdr:nvPicPr>
      <xdr:blipFill>
        <a:blip xmlns:r="http://schemas.openxmlformats.org/officeDocument/2006/relationships" r:embed="rId1"/>
        <a:stretch>
          <a:fillRect/>
        </a:stretch>
      </xdr:blipFill>
      <xdr:spPr>
        <a:xfrm>
          <a:off x="0" y="0"/>
          <a:ext cx="2857500" cy="130492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absoluteAnchor>
    <xdr:pos x="0" y="0"/>
    <xdr:ext cx="6370320" cy="8564880"/>
    <xdr:graphicFrame macro="">
      <xdr:nvGraphicFramePr>
        <xdr:cNvPr id="2" name="Chart 1">
          <a:extLst>
            <a:ext uri="{FF2B5EF4-FFF2-40B4-BE49-F238E27FC236}">
              <a16:creationId xmlns:a16="http://schemas.microsoft.com/office/drawing/2014/main" id="{5596134C-9465-4F9E-B643-E2D047BBCD3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7BC79-EB85-43EF-912E-6C0F135840E7}">
  <sheetPr>
    <tabColor rgb="FF92D050"/>
  </sheetPr>
  <dimension ref="A1:B15"/>
  <sheetViews>
    <sheetView showGridLines="0" tabSelected="1" zoomScaleNormal="100" workbookViewId="0">
      <selection activeCell="A23" sqref="A23"/>
    </sheetView>
  </sheetViews>
  <sheetFormatPr defaultColWidth="8.796875" defaultRowHeight="14.4" x14ac:dyDescent="0.3"/>
  <cols>
    <col min="1" max="1" width="34.69921875" style="15" customWidth="1"/>
    <col min="2" max="2" width="19.296875" style="25" bestFit="1" customWidth="1"/>
    <col min="3" max="16384" width="8.796875" style="15"/>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thickBot="1" x14ac:dyDescent="0.35"/>
    <row r="9" spans="1:2" ht="24" customHeight="1" thickBot="1" x14ac:dyDescent="0.5">
      <c r="A9" s="87" t="s">
        <v>27</v>
      </c>
      <c r="B9" s="88"/>
    </row>
    <row r="10" spans="1:2" ht="49.95" customHeight="1" thickBot="1" x14ac:dyDescent="0.45">
      <c r="B10" s="26"/>
    </row>
    <row r="11" spans="1:2" s="81" customFormat="1" ht="15" thickBot="1" x14ac:dyDescent="0.35">
      <c r="A11" s="79" t="s">
        <v>24</v>
      </c>
      <c r="B11" s="80" t="s">
        <v>25</v>
      </c>
    </row>
    <row r="12" spans="1:2" x14ac:dyDescent="0.3">
      <c r="A12" s="37" t="s">
        <v>26</v>
      </c>
      <c r="B12" s="38" t="s">
        <v>34</v>
      </c>
    </row>
    <row r="13" spans="1:2" x14ac:dyDescent="0.3">
      <c r="A13" s="39" t="s">
        <v>31</v>
      </c>
      <c r="B13" s="40" t="s">
        <v>34</v>
      </c>
    </row>
    <row r="14" spans="1:2" x14ac:dyDescent="0.3">
      <c r="A14" s="39" t="s">
        <v>32</v>
      </c>
      <c r="B14" s="40" t="s">
        <v>34</v>
      </c>
    </row>
    <row r="15" spans="1:2" ht="15" thickBot="1" x14ac:dyDescent="0.35">
      <c r="A15" s="41" t="s">
        <v>33</v>
      </c>
      <c r="B15" s="42" t="s">
        <v>34</v>
      </c>
    </row>
  </sheetData>
  <sheetProtection algorithmName="SHA-512" hashValue="PiYmyV0XSBWCUETW69VDJ7y38APtL76NBymVrMydlzAi1o/jTYF3Jm4Ru1Evd69OP77CAjdVRkLbydO+4FoYwQ==" saltValue="WMyMXt+uWC6w51hSaycVew==" spinCount="100000" sheet="1" objects="1" scenarios="1"/>
  <mergeCells count="1">
    <mergeCell ref="A9:B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54252-1951-42DB-8A40-FD192F5A554C}">
  <sheetPr>
    <tabColor rgb="FF92D050"/>
  </sheetPr>
  <dimension ref="A7:B19"/>
  <sheetViews>
    <sheetView showGridLines="0" workbookViewId="0">
      <selection activeCell="A9" sqref="A9:XFD9"/>
    </sheetView>
  </sheetViews>
  <sheetFormatPr defaultColWidth="8.796875" defaultRowHeight="15.6" x14ac:dyDescent="0.3"/>
  <cols>
    <col min="1" max="1" width="34" style="16" bestFit="1" customWidth="1"/>
    <col min="2" max="2" width="12.19921875" style="16" bestFit="1" customWidth="1"/>
    <col min="3" max="16384" width="8.796875" style="16"/>
  </cols>
  <sheetData>
    <row r="7" spans="1:2" ht="16.2" thickBot="1" x14ac:dyDescent="0.35"/>
    <row r="8" spans="1:2" s="17" customFormat="1" ht="62.25" customHeight="1" thickBot="1" x14ac:dyDescent="0.35">
      <c r="A8" s="97" t="s">
        <v>20</v>
      </c>
      <c r="B8" s="98"/>
    </row>
    <row r="9" spans="1:2" ht="49.95" customHeight="1" thickBot="1" x14ac:dyDescent="0.35">
      <c r="A9" s="18"/>
      <c r="B9" s="18"/>
    </row>
    <row r="10" spans="1:2" ht="16.2" thickBot="1" x14ac:dyDescent="0.35">
      <c r="A10" s="19" t="s">
        <v>163</v>
      </c>
      <c r="B10" s="53">
        <f>'FR-4a-Maison - Condo'!F41</f>
        <v>328495.05118234502</v>
      </c>
    </row>
    <row r="11" spans="1:2" x14ac:dyDescent="0.3">
      <c r="A11" s="20" t="s">
        <v>164</v>
      </c>
      <c r="B11" s="49">
        <v>500</v>
      </c>
    </row>
    <row r="12" spans="1:2" x14ac:dyDescent="0.3">
      <c r="A12" s="20" t="s">
        <v>165</v>
      </c>
      <c r="B12" s="50">
        <v>0</v>
      </c>
    </row>
    <row r="13" spans="1:2" x14ac:dyDescent="0.3">
      <c r="A13" s="20" t="s">
        <v>166</v>
      </c>
      <c r="B13" s="50">
        <v>0</v>
      </c>
    </row>
    <row r="14" spans="1:2" x14ac:dyDescent="0.3">
      <c r="A14" s="20" t="s">
        <v>167</v>
      </c>
      <c r="B14" s="51">
        <v>0.06</v>
      </c>
    </row>
    <row r="15" spans="1:2" x14ac:dyDescent="0.3">
      <c r="A15" s="85" t="s">
        <v>176</v>
      </c>
      <c r="B15" s="21">
        <f>B14*B10</f>
        <v>19709.703070940701</v>
      </c>
    </row>
    <row r="16" spans="1:2" x14ac:dyDescent="0.3">
      <c r="A16" s="20" t="s">
        <v>168</v>
      </c>
      <c r="B16" s="21">
        <f>B15*0.05</f>
        <v>985.48515354703511</v>
      </c>
    </row>
    <row r="17" spans="1:2" x14ac:dyDescent="0.3">
      <c r="A17" s="20" t="s">
        <v>169</v>
      </c>
      <c r="B17" s="21">
        <f>B15*0.09975</f>
        <v>1966.042881326335</v>
      </c>
    </row>
    <row r="18" spans="1:2" ht="16.2" thickBot="1" x14ac:dyDescent="0.35">
      <c r="A18" s="22" t="s">
        <v>170</v>
      </c>
      <c r="B18" s="52">
        <v>1200</v>
      </c>
    </row>
    <row r="19" spans="1:2" ht="16.2" thickBot="1" x14ac:dyDescent="0.35">
      <c r="A19" s="23" t="s">
        <v>171</v>
      </c>
      <c r="B19" s="27">
        <f>B10-SUM(B11:B18)</f>
        <v>304133.76007653098</v>
      </c>
    </row>
  </sheetData>
  <sheetProtection algorithmName="SHA-512" hashValue="1mX8l6YkRLSwCnujpAPXviTn7fj6SQpPsD7G8nBcXx1j5YcLca11aCeH4lW9ZBiIB0DDImyU4Y8RNrSOxEiP9g==" saltValue="UMPnUPTtcr0LpfuFrGuVew==" spinCount="100000" sheet="1" objects="1" scenarios="1"/>
  <mergeCells count="1">
    <mergeCell ref="A8:B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D263B-CD20-429C-BDBF-B3BC20BAF683}">
  <dimension ref="A1:D6"/>
  <sheetViews>
    <sheetView workbookViewId="0">
      <selection activeCell="A9" sqref="A9:XFD9"/>
    </sheetView>
  </sheetViews>
  <sheetFormatPr defaultColWidth="8.19921875" defaultRowHeight="15.6" x14ac:dyDescent="0.3"/>
  <cols>
    <col min="1" max="1" width="40.5" style="16" bestFit="1" customWidth="1"/>
    <col min="2" max="2" width="11.796875" style="16" bestFit="1" customWidth="1"/>
    <col min="3" max="3" width="40.5" style="16" bestFit="1" customWidth="1"/>
    <col min="4" max="4" width="11.796875" style="16" bestFit="1" customWidth="1"/>
    <col min="5" max="16384" width="8.19921875" style="16"/>
  </cols>
  <sheetData>
    <row r="1" spans="1:4" x14ac:dyDescent="0.3">
      <c r="A1" s="63" t="s">
        <v>35</v>
      </c>
      <c r="B1" s="54"/>
      <c r="C1" s="63" t="s">
        <v>142</v>
      </c>
      <c r="D1" s="54"/>
    </row>
    <row r="2" spans="1:4" x14ac:dyDescent="0.3">
      <c r="A2" s="64" t="s">
        <v>42</v>
      </c>
      <c r="B2" s="55">
        <v>213</v>
      </c>
      <c r="C2" s="64" t="s">
        <v>41</v>
      </c>
      <c r="D2" s="55">
        <v>952</v>
      </c>
    </row>
    <row r="3" spans="1:4" x14ac:dyDescent="0.3">
      <c r="A3" s="64" t="s">
        <v>37</v>
      </c>
      <c r="B3" s="55">
        <v>72</v>
      </c>
      <c r="C3" s="64" t="s">
        <v>21</v>
      </c>
      <c r="D3" s="55">
        <v>139</v>
      </c>
    </row>
    <row r="4" spans="1:4" x14ac:dyDescent="0.3">
      <c r="A4" s="64" t="s">
        <v>38</v>
      </c>
      <c r="B4" s="55">
        <v>12</v>
      </c>
      <c r="C4" s="64" t="s">
        <v>36</v>
      </c>
      <c r="D4" s="55">
        <v>34</v>
      </c>
    </row>
    <row r="5" spans="1:4" x14ac:dyDescent="0.3">
      <c r="A5" s="64" t="s">
        <v>39</v>
      </c>
      <c r="B5" s="55">
        <v>36</v>
      </c>
      <c r="C5" s="64" t="s">
        <v>22</v>
      </c>
      <c r="D5" s="55">
        <v>65</v>
      </c>
    </row>
    <row r="6" spans="1:4" ht="16.2" thickBot="1" x14ac:dyDescent="0.35">
      <c r="A6" s="65" t="s">
        <v>40</v>
      </c>
      <c r="B6" s="56">
        <f>B2/B5</f>
        <v>5.916666666666667</v>
      </c>
      <c r="C6" s="65" t="s">
        <v>23</v>
      </c>
      <c r="D6" s="56">
        <f>D2/D5</f>
        <v>14.646153846153846</v>
      </c>
    </row>
  </sheetData>
  <sheetProtection algorithmName="SHA-512" hashValue="QZlNkQ3+sC5JRiGRa1QozEZyNDRrgekOR9Z9TL0aAZH+BjmQToo3d92TWOe/m8EXWx1SRl08Ag1J4d2z99lRGA==" saltValue="MzeRRHzRZoRaDn/ItUMMYg==" spinCount="100000" sheet="1" objects="1" scenarios="1"/>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ublished="0"/>
  <dimension ref="A1:D20"/>
  <sheetViews>
    <sheetView workbookViewId="0">
      <selection activeCell="A9" sqref="A9:XFD9"/>
    </sheetView>
  </sheetViews>
  <sheetFormatPr defaultColWidth="11.19921875" defaultRowHeight="15.6" x14ac:dyDescent="0.3"/>
  <cols>
    <col min="1" max="1" width="73.296875" bestFit="1" customWidth="1"/>
    <col min="2" max="2" width="65.5" bestFit="1" customWidth="1"/>
    <col min="3" max="3" width="11.69921875" bestFit="1" customWidth="1"/>
  </cols>
  <sheetData>
    <row r="1" spans="1:4" x14ac:dyDescent="0.3">
      <c r="A1" s="60" t="s">
        <v>75</v>
      </c>
      <c r="B1" s="66" t="s">
        <v>79</v>
      </c>
      <c r="C1" s="57">
        <v>60000</v>
      </c>
      <c r="D1" s="1"/>
    </row>
    <row r="2" spans="1:4" x14ac:dyDescent="0.3">
      <c r="A2" s="61" t="s">
        <v>76</v>
      </c>
      <c r="B2" s="67" t="s">
        <v>80</v>
      </c>
      <c r="C2" s="58">
        <v>45000</v>
      </c>
      <c r="D2" s="1"/>
    </row>
    <row r="3" spans="1:4" x14ac:dyDescent="0.3">
      <c r="A3" s="61" t="s">
        <v>3</v>
      </c>
      <c r="B3" s="67" t="s">
        <v>0</v>
      </c>
      <c r="C3" s="58">
        <v>12000</v>
      </c>
      <c r="D3" s="1"/>
    </row>
    <row r="4" spans="1:4" x14ac:dyDescent="0.3">
      <c r="A4" s="61" t="s">
        <v>4</v>
      </c>
      <c r="B4" s="67" t="s">
        <v>1</v>
      </c>
      <c r="C4" s="58">
        <v>6000</v>
      </c>
      <c r="D4" s="1"/>
    </row>
    <row r="5" spans="1:4" x14ac:dyDescent="0.3">
      <c r="A5" s="61" t="s">
        <v>151</v>
      </c>
      <c r="B5" s="67" t="s">
        <v>153</v>
      </c>
      <c r="C5" s="58">
        <v>10000</v>
      </c>
      <c r="D5" s="1"/>
    </row>
    <row r="6" spans="1:4" x14ac:dyDescent="0.3">
      <c r="A6" s="61" t="s">
        <v>152</v>
      </c>
      <c r="B6" s="67" t="s">
        <v>154</v>
      </c>
      <c r="C6" s="58">
        <v>5000</v>
      </c>
      <c r="D6" s="1"/>
    </row>
    <row r="7" spans="1:4" x14ac:dyDescent="0.3">
      <c r="A7" s="61" t="s">
        <v>5</v>
      </c>
      <c r="B7" s="67" t="s">
        <v>81</v>
      </c>
      <c r="C7" s="58">
        <v>30000</v>
      </c>
      <c r="D7" s="1"/>
    </row>
    <row r="8" spans="1:4" x14ac:dyDescent="0.3">
      <c r="A8" s="61" t="s">
        <v>77</v>
      </c>
      <c r="B8" s="67" t="s">
        <v>82</v>
      </c>
      <c r="C8" s="58">
        <v>8000</v>
      </c>
      <c r="D8" s="1"/>
    </row>
    <row r="9" spans="1:4" x14ac:dyDescent="0.3">
      <c r="A9" s="61" t="s">
        <v>78</v>
      </c>
      <c r="B9" s="67" t="s">
        <v>83</v>
      </c>
      <c r="C9" s="58">
        <v>7500</v>
      </c>
      <c r="D9" s="1"/>
    </row>
    <row r="10" spans="1:4" x14ac:dyDescent="0.3">
      <c r="A10" s="61" t="s">
        <v>85</v>
      </c>
      <c r="B10" s="67" t="s">
        <v>84</v>
      </c>
      <c r="C10" s="58">
        <v>5000</v>
      </c>
      <c r="D10" s="1"/>
    </row>
    <row r="11" spans="1:4" x14ac:dyDescent="0.3">
      <c r="A11" s="61" t="s">
        <v>145</v>
      </c>
      <c r="B11" s="67" t="s">
        <v>146</v>
      </c>
      <c r="C11" s="58">
        <v>7500</v>
      </c>
      <c r="D11" s="1"/>
    </row>
    <row r="12" spans="1:4" x14ac:dyDescent="0.3">
      <c r="A12" s="72" t="s">
        <v>147</v>
      </c>
      <c r="B12" s="73" t="s">
        <v>148</v>
      </c>
      <c r="C12" s="74">
        <v>35000</v>
      </c>
      <c r="D12" s="1"/>
    </row>
    <row r="13" spans="1:4" x14ac:dyDescent="0.3">
      <c r="A13" s="72" t="s">
        <v>149</v>
      </c>
      <c r="B13" s="73" t="s">
        <v>150</v>
      </c>
      <c r="C13" s="75">
        <v>7.0000000000000007E-2</v>
      </c>
      <c r="D13" s="1"/>
    </row>
    <row r="14" spans="1:4" ht="16.2" thickBot="1" x14ac:dyDescent="0.35">
      <c r="A14" s="62" t="s">
        <v>143</v>
      </c>
      <c r="B14" s="68" t="s">
        <v>144</v>
      </c>
      <c r="C14" s="59">
        <v>1200</v>
      </c>
      <c r="D14" s="1"/>
    </row>
    <row r="15" spans="1:4" x14ac:dyDescent="0.3">
      <c r="C15" s="1"/>
      <c r="D15" s="1"/>
    </row>
    <row r="16" spans="1:4" x14ac:dyDescent="0.3">
      <c r="C16" s="1"/>
      <c r="D16" s="1"/>
    </row>
    <row r="17" spans="3:4" x14ac:dyDescent="0.3">
      <c r="C17" s="1"/>
      <c r="D17" s="1"/>
    </row>
    <row r="18" spans="3:4" x14ac:dyDescent="0.3">
      <c r="C18" s="1"/>
      <c r="D18" s="1"/>
    </row>
    <row r="19" spans="3:4" x14ac:dyDescent="0.3">
      <c r="C19" s="1"/>
      <c r="D19" s="1"/>
    </row>
    <row r="20" spans="3:4" x14ac:dyDescent="0.3">
      <c r="C20" s="1"/>
      <c r="D20" s="1"/>
    </row>
  </sheetData>
  <sheetProtection algorithmName="SHA-512" hashValue="GfZ9E3nQFhvyrn8hcYybnm9buw+vkRpdFEeAthVFI68tvt9QG/x3XEp/nOPPl2gwubdHbDwjlJBAXp7jET9s0Q==" saltValue="MVjM/NzRtUF9I3sCcOcx+w==" spinCount="100000" sheet="1" objects="1" scenarios="1"/>
  <phoneticPr fontId="3" type="noConversion"/>
  <pageMargins left="0.75" right="0.75" top="1" bottom="1" header="0.5" footer="0.5"/>
  <pageSetup orientation="portrait" horizontalDpi="0" verticalDpi="0"/>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E9DEF-AE3C-4CB0-9755-D282CD7AB7B2}">
  <sheetPr>
    <tabColor rgb="FF92D050"/>
  </sheetPr>
  <dimension ref="A1:B15"/>
  <sheetViews>
    <sheetView showGridLines="0" zoomScaleNormal="100" workbookViewId="0">
      <selection activeCell="A9" sqref="A9:XFD9"/>
    </sheetView>
  </sheetViews>
  <sheetFormatPr defaultColWidth="8.796875" defaultRowHeight="14.4" x14ac:dyDescent="0.3"/>
  <cols>
    <col min="1" max="1" width="34.69921875" style="15" customWidth="1"/>
    <col min="2" max="2" width="19.296875" style="25" bestFit="1" customWidth="1"/>
    <col min="3" max="16384" width="8.796875" style="15"/>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thickBot="1" x14ac:dyDescent="0.35"/>
    <row r="9" spans="1:2" ht="24" customHeight="1" thickBot="1" x14ac:dyDescent="0.5">
      <c r="A9" s="87" t="s">
        <v>28</v>
      </c>
      <c r="B9" s="88"/>
    </row>
    <row r="10" spans="1:2" ht="49.95" customHeight="1" thickBot="1" x14ac:dyDescent="0.45">
      <c r="B10" s="26"/>
    </row>
    <row r="11" spans="1:2" s="78" customFormat="1" ht="15" thickBot="1" x14ac:dyDescent="0.35">
      <c r="A11" s="76" t="s">
        <v>29</v>
      </c>
      <c r="B11" s="77" t="s">
        <v>30</v>
      </c>
    </row>
    <row r="12" spans="1:2" x14ac:dyDescent="0.3">
      <c r="A12" s="37" t="s">
        <v>26</v>
      </c>
      <c r="B12" s="38" t="s">
        <v>34</v>
      </c>
    </row>
    <row r="13" spans="1:2" x14ac:dyDescent="0.3">
      <c r="A13" s="37" t="s">
        <v>31</v>
      </c>
      <c r="B13" s="38" t="s">
        <v>34</v>
      </c>
    </row>
    <row r="14" spans="1:2" x14ac:dyDescent="0.3">
      <c r="A14" s="37" t="s">
        <v>32</v>
      </c>
      <c r="B14" s="38" t="s">
        <v>34</v>
      </c>
    </row>
    <row r="15" spans="1:2" x14ac:dyDescent="0.3">
      <c r="A15" s="37" t="s">
        <v>33</v>
      </c>
      <c r="B15" s="38" t="s">
        <v>34</v>
      </c>
    </row>
  </sheetData>
  <sheetProtection algorithmName="SHA-512" hashValue="vFzgz5onzUvzrBp7GO4iUA77Iw+iPdzX+VcCDpeihIcfhdeBtmrrLkqXWX8SMezW36Z5OK8CsjYNxkAi2xM8EA==" saltValue="Wd/7eiwsdOzcE9kZzqRabQ==" spinCount="100000" sheet="1" objects="1" scenarios="1"/>
  <mergeCells count="1">
    <mergeCell ref="A9:B9"/>
  </mergeCells>
  <phoneticPr fontId="11"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5C15B-DE5A-4A27-9CEE-457E7CFECE84}">
  <sheetPr published="0">
    <tabColor rgb="FF92D050"/>
  </sheetPr>
  <dimension ref="A1:B34"/>
  <sheetViews>
    <sheetView showGridLines="0" zoomScaleNormal="100" workbookViewId="0">
      <selection activeCell="A9" sqref="A9:XFD9"/>
    </sheetView>
  </sheetViews>
  <sheetFormatPr defaultColWidth="8.796875" defaultRowHeight="15.6" x14ac:dyDescent="0.3"/>
  <cols>
    <col min="1" max="1" width="1.69921875" style="30" customWidth="1"/>
    <col min="2" max="2" width="80.69921875" style="32" customWidth="1"/>
    <col min="3" max="16384" width="8.796875" style="30"/>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c r="B7" s="31" t="s">
        <v>93</v>
      </c>
    </row>
    <row r="8" spans="1:2" ht="15.45" customHeight="1" x14ac:dyDescent="0.3">
      <c r="B8" s="31"/>
    </row>
    <row r="9" spans="1:2" s="15" customFormat="1" ht="24" customHeight="1" x14ac:dyDescent="0.3">
      <c r="A9" s="91" t="s">
        <v>141</v>
      </c>
      <c r="B9" s="92"/>
    </row>
    <row r="10" spans="1:2" x14ac:dyDescent="0.3">
      <c r="A10" s="33"/>
      <c r="B10" s="34"/>
    </row>
    <row r="11" spans="1:2" x14ac:dyDescent="0.3">
      <c r="A11" s="89" t="s">
        <v>118</v>
      </c>
      <c r="B11" s="90"/>
    </row>
    <row r="12" spans="1:2" x14ac:dyDescent="0.3">
      <c r="A12" s="36"/>
      <c r="B12" s="35" t="s">
        <v>119</v>
      </c>
    </row>
    <row r="13" spans="1:2" x14ac:dyDescent="0.3">
      <c r="A13" s="36"/>
      <c r="B13" s="35" t="s">
        <v>120</v>
      </c>
    </row>
    <row r="14" spans="1:2" x14ac:dyDescent="0.3">
      <c r="A14" s="36"/>
      <c r="B14" s="35" t="s">
        <v>121</v>
      </c>
    </row>
    <row r="15" spans="1:2" x14ac:dyDescent="0.3">
      <c r="A15" s="36"/>
      <c r="B15" s="35"/>
    </row>
    <row r="16" spans="1:2" x14ac:dyDescent="0.3">
      <c r="A16" s="89" t="s">
        <v>122</v>
      </c>
      <c r="B16" s="90"/>
    </row>
    <row r="17" spans="1:2" x14ac:dyDescent="0.3">
      <c r="A17" s="36"/>
      <c r="B17" s="35" t="s">
        <v>132</v>
      </c>
    </row>
    <row r="18" spans="1:2" ht="27.6" x14ac:dyDescent="0.3">
      <c r="A18" s="36"/>
      <c r="B18" s="35" t="s">
        <v>133</v>
      </c>
    </row>
    <row r="19" spans="1:2" x14ac:dyDescent="0.3">
      <c r="A19" s="36"/>
      <c r="B19" s="35" t="s">
        <v>134</v>
      </c>
    </row>
    <row r="20" spans="1:2" x14ac:dyDescent="0.3">
      <c r="A20" s="36"/>
      <c r="B20" s="35" t="s">
        <v>135</v>
      </c>
    </row>
    <row r="21" spans="1:2" x14ac:dyDescent="0.3">
      <c r="A21" s="36"/>
      <c r="B21" s="35" t="s">
        <v>136</v>
      </c>
    </row>
    <row r="22" spans="1:2" x14ac:dyDescent="0.3">
      <c r="A22" s="36"/>
      <c r="B22" s="35" t="s">
        <v>137</v>
      </c>
    </row>
    <row r="23" spans="1:2" ht="27.6" x14ac:dyDescent="0.3">
      <c r="A23" s="36"/>
      <c r="B23" s="35" t="s">
        <v>138</v>
      </c>
    </row>
    <row r="24" spans="1:2" x14ac:dyDescent="0.3">
      <c r="A24" s="36"/>
      <c r="B24" s="35" t="s">
        <v>139</v>
      </c>
    </row>
    <row r="25" spans="1:2" ht="27.6" x14ac:dyDescent="0.3">
      <c r="A25" s="36"/>
      <c r="B25" s="35" t="s">
        <v>140</v>
      </c>
    </row>
    <row r="26" spans="1:2" ht="27.6" x14ac:dyDescent="0.3">
      <c r="A26" s="36"/>
      <c r="B26" s="35" t="s">
        <v>123</v>
      </c>
    </row>
    <row r="27" spans="1:2" x14ac:dyDescent="0.3">
      <c r="A27" s="36"/>
      <c r="B27" s="35" t="s">
        <v>124</v>
      </c>
    </row>
    <row r="28" spans="1:2" x14ac:dyDescent="0.3">
      <c r="A28" s="36"/>
      <c r="B28" s="35" t="s">
        <v>125</v>
      </c>
    </row>
    <row r="29" spans="1:2" x14ac:dyDescent="0.3">
      <c r="A29" s="36"/>
      <c r="B29" s="35" t="s">
        <v>126</v>
      </c>
    </row>
    <row r="30" spans="1:2" ht="27.6" x14ac:dyDescent="0.3">
      <c r="A30" s="36"/>
      <c r="B30" s="35" t="s">
        <v>127</v>
      </c>
    </row>
    <row r="31" spans="1:2" ht="27.6" x14ac:dyDescent="0.3">
      <c r="A31" s="36"/>
      <c r="B31" s="35" t="s">
        <v>128</v>
      </c>
    </row>
    <row r="32" spans="1:2" ht="27.6" x14ac:dyDescent="0.3">
      <c r="A32" s="36"/>
      <c r="B32" s="35" t="s">
        <v>129</v>
      </c>
    </row>
    <row r="33" spans="1:2" ht="27.6" x14ac:dyDescent="0.3">
      <c r="A33" s="36"/>
      <c r="B33" s="35" t="s">
        <v>130</v>
      </c>
    </row>
    <row r="34" spans="1:2" x14ac:dyDescent="0.3">
      <c r="A34" s="36"/>
      <c r="B34" s="35" t="s">
        <v>131</v>
      </c>
    </row>
  </sheetData>
  <sheetProtection algorithmName="SHA-512" hashValue="fjiRDGyfRr13VLWLMnS7JIxHEsdmuktAMZsqP+7e8CTUG2fVBHL5hfHCv6mUcjm3TXzHSGGLa+Yp90dD3VfSmw==" saltValue="NYmnzYkkMGF/aR78dX9M6g==" spinCount="100000" sheet="1" objects="1" scenarios="1"/>
  <mergeCells count="3">
    <mergeCell ref="A11:B11"/>
    <mergeCell ref="A16:B16"/>
    <mergeCell ref="A9:B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E7773-29EF-4F76-AB98-DB1CD57BE275}">
  <sheetPr published="0">
    <tabColor rgb="FF92D050"/>
  </sheetPr>
  <dimension ref="A1:B34"/>
  <sheetViews>
    <sheetView showGridLines="0" topLeftCell="B7" zoomScaleNormal="100" workbookViewId="0">
      <selection activeCell="A9" sqref="A9:XFD9"/>
    </sheetView>
  </sheetViews>
  <sheetFormatPr defaultColWidth="8.796875" defaultRowHeight="15.6" x14ac:dyDescent="0.3"/>
  <cols>
    <col min="1" max="1" width="1.69921875" style="30" customWidth="1"/>
    <col min="2" max="2" width="80.69921875" style="32" customWidth="1"/>
    <col min="3" max="16384" width="8.796875" style="30"/>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x14ac:dyDescent="0.3">
      <c r="B8" s="31" t="s">
        <v>93</v>
      </c>
    </row>
    <row r="9" spans="1:2" s="15" customFormat="1" ht="24" customHeight="1" x14ac:dyDescent="0.3">
      <c r="A9" s="91" t="s">
        <v>117</v>
      </c>
      <c r="B9" s="92"/>
    </row>
    <row r="10" spans="1:2" x14ac:dyDescent="0.3">
      <c r="A10" s="33"/>
      <c r="B10" s="34"/>
    </row>
    <row r="11" spans="1:2" x14ac:dyDescent="0.3">
      <c r="A11" s="93" t="s">
        <v>94</v>
      </c>
      <c r="B11" s="94"/>
    </row>
    <row r="12" spans="1:2" ht="27.6" x14ac:dyDescent="0.3">
      <c r="A12" s="33"/>
      <c r="B12" s="35" t="s">
        <v>95</v>
      </c>
    </row>
    <row r="13" spans="1:2" x14ac:dyDescent="0.3">
      <c r="A13" s="33"/>
      <c r="B13" s="35" t="s">
        <v>96</v>
      </c>
    </row>
    <row r="14" spans="1:2" x14ac:dyDescent="0.3">
      <c r="A14" s="33"/>
      <c r="B14" s="35" t="s">
        <v>97</v>
      </c>
    </row>
    <row r="15" spans="1:2" x14ac:dyDescent="0.3">
      <c r="A15" s="33"/>
      <c r="B15" s="35"/>
    </row>
    <row r="16" spans="1:2" x14ac:dyDescent="0.3">
      <c r="A16" s="89" t="s">
        <v>98</v>
      </c>
      <c r="B16" s="90"/>
    </row>
    <row r="17" spans="1:2" ht="27.6" x14ac:dyDescent="0.3">
      <c r="A17" s="33"/>
      <c r="B17" s="35" t="s">
        <v>99</v>
      </c>
    </row>
    <row r="18" spans="1:2" ht="27.6" x14ac:dyDescent="0.3">
      <c r="A18" s="33"/>
      <c r="B18" s="35" t="s">
        <v>100</v>
      </c>
    </row>
    <row r="19" spans="1:2" x14ac:dyDescent="0.3">
      <c r="A19" s="33"/>
      <c r="B19" s="35" t="s">
        <v>101</v>
      </c>
    </row>
    <row r="20" spans="1:2" x14ac:dyDescent="0.3">
      <c r="A20" s="33"/>
      <c r="B20" s="35" t="s">
        <v>102</v>
      </c>
    </row>
    <row r="21" spans="1:2" x14ac:dyDescent="0.3">
      <c r="A21" s="33"/>
      <c r="B21" s="35" t="s">
        <v>103</v>
      </c>
    </row>
    <row r="22" spans="1:2" ht="27.6" x14ac:dyDescent="0.3">
      <c r="A22" s="33"/>
      <c r="B22" s="35" t="s">
        <v>104</v>
      </c>
    </row>
    <row r="23" spans="1:2" ht="41.4" x14ac:dyDescent="0.3">
      <c r="A23" s="33"/>
      <c r="B23" s="35" t="s">
        <v>105</v>
      </c>
    </row>
    <row r="24" spans="1:2" x14ac:dyDescent="0.3">
      <c r="A24" s="33"/>
      <c r="B24" s="35" t="s">
        <v>106</v>
      </c>
    </row>
    <row r="25" spans="1:2" ht="27.6" x14ac:dyDescent="0.3">
      <c r="A25" s="33"/>
      <c r="B25" s="35" t="s">
        <v>107</v>
      </c>
    </row>
    <row r="26" spans="1:2" ht="27.6" x14ac:dyDescent="0.3">
      <c r="A26" s="33"/>
      <c r="B26" s="35" t="s">
        <v>108</v>
      </c>
    </row>
    <row r="27" spans="1:2" x14ac:dyDescent="0.3">
      <c r="A27" s="33"/>
      <c r="B27" s="35" t="s">
        <v>109</v>
      </c>
    </row>
    <row r="28" spans="1:2" ht="27.6" x14ac:dyDescent="0.3">
      <c r="A28" s="33"/>
      <c r="B28" s="35" t="s">
        <v>110</v>
      </c>
    </row>
    <row r="29" spans="1:2" x14ac:dyDescent="0.3">
      <c r="A29" s="33"/>
      <c r="B29" s="35" t="s">
        <v>111</v>
      </c>
    </row>
    <row r="30" spans="1:2" ht="27.6" x14ac:dyDescent="0.3">
      <c r="A30" s="33"/>
      <c r="B30" s="35" t="s">
        <v>112</v>
      </c>
    </row>
    <row r="31" spans="1:2" ht="27.6" x14ac:dyDescent="0.3">
      <c r="A31" s="33"/>
      <c r="B31" s="35" t="s">
        <v>113</v>
      </c>
    </row>
    <row r="32" spans="1:2" ht="27.6" x14ac:dyDescent="0.3">
      <c r="A32" s="33"/>
      <c r="B32" s="35" t="s">
        <v>114</v>
      </c>
    </row>
    <row r="33" spans="1:2" ht="27.6" x14ac:dyDescent="0.3">
      <c r="A33" s="33"/>
      <c r="B33" s="35" t="s">
        <v>115</v>
      </c>
    </row>
    <row r="34" spans="1:2" x14ac:dyDescent="0.3">
      <c r="A34" s="33"/>
      <c r="B34" s="35" t="s">
        <v>116</v>
      </c>
    </row>
  </sheetData>
  <sheetProtection algorithmName="SHA-512" hashValue="p4WhK4CXgwBACdcjbm7+hOt/hUdH4AZ5McFJu6rvmiC80Ex92REP0PHTPx/vW5Q+DBEw2YGNRy8SdD1e/q91/Q==" saltValue="5WjdMJNyuIrZeJxGw04QyA==" spinCount="100000" sheet="1" objects="1" scenarios="1"/>
  <mergeCells count="3">
    <mergeCell ref="A9:B9"/>
    <mergeCell ref="A11:B11"/>
    <mergeCell ref="A16:B16"/>
  </mergeCells>
  <pageMargins left="0.25" right="0.25" top="0.75" bottom="0.75" header="0.3" footer="0.3"/>
  <pageSetup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C6B3E-F140-44BA-B692-27E3DF5F09B8}">
  <sheetPr>
    <tabColor rgb="FF92D050"/>
  </sheetPr>
  <dimension ref="A1:B15"/>
  <sheetViews>
    <sheetView showGridLines="0" zoomScaleNormal="100" workbookViewId="0">
      <selection activeCell="A9" sqref="A9:XFD9"/>
    </sheetView>
  </sheetViews>
  <sheetFormatPr defaultColWidth="8.796875" defaultRowHeight="14.4" x14ac:dyDescent="0.3"/>
  <cols>
    <col min="1" max="1" width="37.69921875" style="25" customWidth="1"/>
    <col min="2" max="2" width="10.69921875" style="15" customWidth="1"/>
    <col min="3" max="16384" width="8.796875" style="15"/>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x14ac:dyDescent="0.3"/>
    <row r="9" spans="1:2" ht="24" customHeight="1" x14ac:dyDescent="0.45">
      <c r="A9" s="95" t="s">
        <v>89</v>
      </c>
      <c r="B9" s="96"/>
    </row>
    <row r="10" spans="1:2" ht="49.95" customHeight="1" x14ac:dyDescent="0.4">
      <c r="A10" s="26"/>
    </row>
    <row r="11" spans="1:2" s="78" customFormat="1" x14ac:dyDescent="0.3">
      <c r="A11" s="83" t="s">
        <v>86</v>
      </c>
      <c r="B11" s="82" t="s">
        <v>87</v>
      </c>
    </row>
    <row r="12" spans="1:2" x14ac:dyDescent="0.3">
      <c r="A12" s="43" t="s">
        <v>88</v>
      </c>
      <c r="B12" s="44">
        <v>450000</v>
      </c>
    </row>
    <row r="13" spans="1:2" x14ac:dyDescent="0.3">
      <c r="A13" s="43" t="s">
        <v>88</v>
      </c>
      <c r="B13" s="44">
        <v>450000</v>
      </c>
    </row>
    <row r="14" spans="1:2" x14ac:dyDescent="0.3">
      <c r="A14" s="43" t="s">
        <v>88</v>
      </c>
      <c r="B14" s="44">
        <v>450000</v>
      </c>
    </row>
    <row r="15" spans="1:2" x14ac:dyDescent="0.3">
      <c r="A15" s="43" t="s">
        <v>88</v>
      </c>
      <c r="B15" s="44">
        <v>450000</v>
      </c>
    </row>
  </sheetData>
  <sheetProtection algorithmName="SHA-512" hashValue="zy63z1ElQ7uRAGaiIIgEY1czC1LrEBaZ5Hxhw7S7Kfim0XAkV+ukrmPaqikdv1skRg55wq1IRO8Zl0Ck2mwHKg==" saltValue="jTLNIJqn75/x5I3B7aSEcQ==" spinCount="100000" sheet="1" objects="1" scenarios="1"/>
  <mergeCells count="1">
    <mergeCell ref="A9:B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25D99-1236-48E9-8D60-681630EE2B6B}">
  <sheetPr>
    <tabColor rgb="FF92D050"/>
  </sheetPr>
  <dimension ref="A1:B15"/>
  <sheetViews>
    <sheetView showGridLines="0" zoomScaleNormal="100" workbookViewId="0">
      <selection activeCell="A9" sqref="A9:XFD9"/>
    </sheetView>
  </sheetViews>
  <sheetFormatPr defaultColWidth="8.796875" defaultRowHeight="14.4" x14ac:dyDescent="0.3"/>
  <cols>
    <col min="1" max="1" width="37.69921875" style="25" customWidth="1"/>
    <col min="2" max="2" width="10.69921875" style="15" customWidth="1"/>
    <col min="3" max="16384" width="8.796875" style="15"/>
  </cols>
  <sheetData>
    <row r="1" spans="1:2" ht="15.45" customHeight="1" x14ac:dyDescent="0.3"/>
    <row r="2" spans="1:2" ht="15.45" customHeight="1" x14ac:dyDescent="0.3"/>
    <row r="3" spans="1:2" ht="15.45" customHeight="1" x14ac:dyDescent="0.3"/>
    <row r="4" spans="1:2" ht="15.45" customHeight="1" x14ac:dyDescent="0.3"/>
    <row r="5" spans="1:2" ht="15.45" customHeight="1" x14ac:dyDescent="0.3"/>
    <row r="6" spans="1:2" ht="15.45" customHeight="1" x14ac:dyDescent="0.3"/>
    <row r="7" spans="1:2" ht="15.45" customHeight="1" x14ac:dyDescent="0.3"/>
    <row r="8" spans="1:2" ht="15.45" customHeight="1" x14ac:dyDescent="0.3"/>
    <row r="9" spans="1:2" ht="24" customHeight="1" x14ac:dyDescent="0.45">
      <c r="A9" s="95" t="s">
        <v>90</v>
      </c>
      <c r="B9" s="96"/>
    </row>
    <row r="10" spans="1:2" ht="49.95" customHeight="1" x14ac:dyDescent="0.4">
      <c r="A10" s="26"/>
    </row>
    <row r="11" spans="1:2" s="78" customFormat="1" x14ac:dyDescent="0.3">
      <c r="A11" s="83" t="s">
        <v>91</v>
      </c>
      <c r="B11" s="82" t="s">
        <v>92</v>
      </c>
    </row>
    <row r="12" spans="1:2" x14ac:dyDescent="0.3">
      <c r="A12" s="43" t="s">
        <v>88</v>
      </c>
      <c r="B12" s="44">
        <v>450000</v>
      </c>
    </row>
    <row r="13" spans="1:2" x14ac:dyDescent="0.3">
      <c r="A13" s="43" t="s">
        <v>88</v>
      </c>
      <c r="B13" s="44">
        <v>450000</v>
      </c>
    </row>
    <row r="14" spans="1:2" x14ac:dyDescent="0.3">
      <c r="A14" s="43" t="s">
        <v>88</v>
      </c>
      <c r="B14" s="44">
        <v>450000</v>
      </c>
    </row>
    <row r="15" spans="1:2" x14ac:dyDescent="0.3">
      <c r="A15" s="43" t="s">
        <v>88</v>
      </c>
      <c r="B15" s="44">
        <v>450000</v>
      </c>
    </row>
  </sheetData>
  <sheetProtection algorithmName="SHA-512" hashValue="dxmyL98oeIkwVriuKDmKtZ7r+emmShkJsjlZqz4wwPr2kHMoOTgKsuGcyfIMOZ9S9qtsXWz/t4fkY/BR1y+t9Q==" saltValue="mIHDQIQPLw/HCUaaq19ZlQ==" spinCount="100000" sheet="1" objects="1" scenarios="1"/>
  <mergeCells count="1">
    <mergeCell ref="A9:B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66183-0EC3-4CEF-A2C0-E75815E43D4B}">
  <sheetPr published="0">
    <tabColor rgb="FF92D050"/>
  </sheetPr>
  <dimension ref="A8:F41"/>
  <sheetViews>
    <sheetView showGridLines="0" topLeftCell="A28" zoomScaleNormal="100" zoomScaleSheetLayoutView="100" workbookViewId="0">
      <selection activeCell="A9" sqref="A9:XFD9"/>
    </sheetView>
  </sheetViews>
  <sheetFormatPr defaultColWidth="8.796875" defaultRowHeight="15.6" x14ac:dyDescent="0.3"/>
  <cols>
    <col min="1" max="1" width="66.296875" bestFit="1" customWidth="1"/>
    <col min="2" max="4" width="13.19921875" bestFit="1" customWidth="1"/>
    <col min="5" max="5" width="12.19921875" bestFit="1" customWidth="1"/>
    <col min="6" max="6" width="13.19921875" style="14" bestFit="1" customWidth="1"/>
  </cols>
  <sheetData>
    <row r="8" spans="1:6" s="7" customFormat="1" ht="31.2" x14ac:dyDescent="0.3">
      <c r="A8" s="12" t="s">
        <v>63</v>
      </c>
      <c r="B8" s="70" t="s">
        <v>159</v>
      </c>
      <c r="C8" s="70" t="s">
        <v>160</v>
      </c>
      <c r="D8" s="70" t="s">
        <v>161</v>
      </c>
      <c r="E8" s="84" t="s">
        <v>162</v>
      </c>
      <c r="F8" s="29"/>
    </row>
    <row r="9" spans="1:6" x14ac:dyDescent="0.3">
      <c r="A9" s="12" t="s">
        <v>46</v>
      </c>
      <c r="B9" s="45">
        <v>1</v>
      </c>
      <c r="C9" s="45">
        <v>1</v>
      </c>
      <c r="D9" s="45">
        <v>1</v>
      </c>
      <c r="E9" s="45">
        <v>1</v>
      </c>
      <c r="F9" s="13"/>
    </row>
    <row r="10" spans="1:6" x14ac:dyDescent="0.3">
      <c r="A10" s="12" t="s">
        <v>47</v>
      </c>
      <c r="B10" s="45">
        <v>535</v>
      </c>
      <c r="C10" s="45">
        <v>535</v>
      </c>
      <c r="D10" s="45">
        <v>535</v>
      </c>
      <c r="E10" s="45">
        <v>535</v>
      </c>
      <c r="F10" s="13"/>
    </row>
    <row r="11" spans="1:6" x14ac:dyDescent="0.3">
      <c r="A11" s="12" t="s">
        <v>48</v>
      </c>
      <c r="B11" s="45">
        <v>1</v>
      </c>
      <c r="C11" s="45">
        <v>1</v>
      </c>
      <c r="D11" s="45">
        <v>1</v>
      </c>
      <c r="E11" s="8"/>
      <c r="F11" s="13"/>
    </row>
    <row r="12" spans="1:6" x14ac:dyDescent="0.3">
      <c r="A12" s="12" t="s">
        <v>49</v>
      </c>
      <c r="B12" s="45">
        <v>239300</v>
      </c>
      <c r="C12" s="45">
        <v>261767</v>
      </c>
      <c r="D12" s="45">
        <v>326400</v>
      </c>
      <c r="E12" s="8"/>
      <c r="F12" s="13"/>
    </row>
    <row r="13" spans="1:6" x14ac:dyDescent="0.3">
      <c r="A13" s="12" t="s">
        <v>50</v>
      </c>
      <c r="B13" s="46">
        <v>330000</v>
      </c>
      <c r="C13" s="46">
        <v>333300</v>
      </c>
      <c r="D13" s="46">
        <v>360000</v>
      </c>
      <c r="E13" s="8"/>
      <c r="F13" s="13"/>
    </row>
    <row r="14" spans="1:6" x14ac:dyDescent="0.3">
      <c r="A14" s="12" t="s">
        <v>64</v>
      </c>
      <c r="B14" s="47">
        <v>44361</v>
      </c>
      <c r="C14" s="47">
        <v>44410</v>
      </c>
      <c r="D14" s="47">
        <v>44511</v>
      </c>
      <c r="E14" s="6"/>
      <c r="F14" s="13"/>
    </row>
    <row r="15" spans="1:6" x14ac:dyDescent="0.3">
      <c r="A15" s="12" t="s">
        <v>71</v>
      </c>
      <c r="B15" s="47">
        <v>44588</v>
      </c>
      <c r="C15" s="2">
        <f>B15</f>
        <v>44588</v>
      </c>
      <c r="D15" s="2">
        <f>B15</f>
        <v>44588</v>
      </c>
      <c r="E15" s="6"/>
      <c r="F15" s="13"/>
    </row>
    <row r="16" spans="1:6" x14ac:dyDescent="0.3">
      <c r="A16" s="12" t="s">
        <v>65</v>
      </c>
      <c r="B16" s="69">
        <v>-6.5000000000000002E-2</v>
      </c>
      <c r="C16" s="3">
        <f>B16</f>
        <v>-6.5000000000000002E-2</v>
      </c>
      <c r="D16" s="3">
        <f>C16</f>
        <v>-6.5000000000000002E-2</v>
      </c>
      <c r="E16" s="6"/>
      <c r="F16" s="13"/>
    </row>
    <row r="17" spans="1:6" x14ac:dyDescent="0.3">
      <c r="A17" s="12" t="s">
        <v>54</v>
      </c>
      <c r="B17" s="3">
        <f>((B15-B14)/365)*B16</f>
        <v>-4.0424657534246573E-2</v>
      </c>
      <c r="C17" s="3">
        <f t="shared" ref="C17:D17" si="0">((C15-C14)/365)*C16</f>
        <v>-3.1698630136986303E-2</v>
      </c>
      <c r="D17" s="3">
        <f t="shared" si="0"/>
        <v>-1.3712328767123288E-2</v>
      </c>
      <c r="E17" s="6"/>
      <c r="F17" s="13"/>
    </row>
    <row r="18" spans="1:6" x14ac:dyDescent="0.3">
      <c r="A18" s="12" t="s">
        <v>66</v>
      </c>
      <c r="B18" s="3">
        <f>B11/(B12+B11)</f>
        <v>4.178837530975633E-6</v>
      </c>
      <c r="C18" s="3">
        <f>C11/(C12+C11)</f>
        <v>3.8201766449680636E-6</v>
      </c>
      <c r="D18" s="3">
        <f>D11/(D12+D11)</f>
        <v>3.0637161038109566E-6</v>
      </c>
      <c r="E18" s="6"/>
      <c r="F18" s="13"/>
    </row>
    <row r="19" spans="1:6" x14ac:dyDescent="0.3">
      <c r="A19" s="12" t="s">
        <v>67</v>
      </c>
      <c r="B19" s="3">
        <f>1-B18</f>
        <v>0.99999582116246899</v>
      </c>
      <c r="C19" s="3">
        <f>1-C18</f>
        <v>0.99999617982335498</v>
      </c>
      <c r="D19" s="3">
        <f>1-D18</f>
        <v>0.99999693628389619</v>
      </c>
      <c r="E19" s="6"/>
      <c r="F19" s="13"/>
    </row>
    <row r="20" spans="1:6" x14ac:dyDescent="0.3">
      <c r="A20" s="12" t="s">
        <v>68</v>
      </c>
      <c r="B20" s="5">
        <f>B13*B18</f>
        <v>1.3790163852219588</v>
      </c>
      <c r="C20" s="5">
        <f>C13*C18</f>
        <v>1.2732648757678555</v>
      </c>
      <c r="D20" s="5">
        <f>D13*D18</f>
        <v>1.1029377973719443</v>
      </c>
      <c r="E20" s="4"/>
      <c r="F20" s="13"/>
    </row>
    <row r="21" spans="1:6" x14ac:dyDescent="0.3">
      <c r="A21" s="12" t="s">
        <v>72</v>
      </c>
      <c r="B21" s="5">
        <f>B13*B19</f>
        <v>329998.62098361476</v>
      </c>
      <c r="C21" s="5">
        <f>C13*C19</f>
        <v>333298.72673512419</v>
      </c>
      <c r="D21" s="5">
        <f>D13*D19</f>
        <v>359998.89706220262</v>
      </c>
      <c r="E21" s="4"/>
      <c r="F21" s="13"/>
    </row>
    <row r="22" spans="1:6" x14ac:dyDescent="0.3">
      <c r="A22" s="12" t="s">
        <v>156</v>
      </c>
      <c r="B22" s="4">
        <f>B20/B9*(1+B17)</f>
        <v>1.3232701201152464</v>
      </c>
      <c r="C22" s="4">
        <f>C20/C9*(1+C17)</f>
        <v>1.2329041234044744</v>
      </c>
      <c r="D22" s="4">
        <f>D20/D9*(1+D17)</f>
        <v>1.0878139516846934</v>
      </c>
      <c r="E22" s="4">
        <f>AVERAGE(B22:D22)</f>
        <v>1.2146627317348047</v>
      </c>
      <c r="F22" s="13"/>
    </row>
    <row r="23" spans="1:6" x14ac:dyDescent="0.3">
      <c r="A23" s="12" t="s">
        <v>155</v>
      </c>
      <c r="B23" s="4">
        <f>B21/B10*(1+B17)</f>
        <v>591.88512101603453</v>
      </c>
      <c r="C23" s="4">
        <f>C21/C10*(1+C17)</f>
        <v>603.24039938545616</v>
      </c>
      <c r="D23" s="4">
        <f>D21/D10*(1+D17)</f>
        <v>663.66817538296061</v>
      </c>
      <c r="E23" s="4">
        <f>AVERAGE(B23:D23)</f>
        <v>619.59789859481714</v>
      </c>
      <c r="F23" s="13"/>
    </row>
    <row r="24" spans="1:6" x14ac:dyDescent="0.3">
      <c r="A24" s="12" t="s">
        <v>69</v>
      </c>
      <c r="B24" s="4"/>
      <c r="C24" s="4"/>
      <c r="D24" s="6"/>
      <c r="E24" s="8">
        <f>E22*E9</f>
        <v>1.2146627317348047</v>
      </c>
      <c r="F24" s="13"/>
    </row>
    <row r="25" spans="1:6" x14ac:dyDescent="0.3">
      <c r="A25" s="12" t="s">
        <v>70</v>
      </c>
      <c r="B25" s="4"/>
      <c r="C25" s="4"/>
      <c r="D25" s="4"/>
      <c r="E25" s="8">
        <f>E23*E10</f>
        <v>331484.87574822718</v>
      </c>
      <c r="F25" s="13"/>
    </row>
    <row r="26" spans="1:6" x14ac:dyDescent="0.3">
      <c r="A26" s="12" t="s">
        <v>74</v>
      </c>
      <c r="B26" s="4"/>
      <c r="C26" s="4"/>
      <c r="D26" s="4"/>
      <c r="E26" s="8">
        <f>SUM(E24:E25)</f>
        <v>331486.09041095892</v>
      </c>
      <c r="F26" s="13">
        <f>E26</f>
        <v>331486.09041095892</v>
      </c>
    </row>
    <row r="27" spans="1:6" x14ac:dyDescent="0.3">
      <c r="A27" s="9" t="str">
        <f>Adjustements!B1</f>
        <v>Detached garage</v>
      </c>
      <c r="B27" s="48">
        <v>0</v>
      </c>
      <c r="C27" s="48">
        <v>0</v>
      </c>
      <c r="D27" s="48">
        <v>0</v>
      </c>
      <c r="E27" s="48">
        <v>0</v>
      </c>
      <c r="F27" s="13">
        <f>(($E27-B27)*Adjustements!C1+($E27-C27)*Adjustements!C1+($E27-D27)*Adjustements!C1)/3</f>
        <v>0</v>
      </c>
    </row>
    <row r="28" spans="1:6" x14ac:dyDescent="0.3">
      <c r="A28" s="9" t="str">
        <f>Adjustements!B2</f>
        <v>Attached garage</v>
      </c>
      <c r="B28" s="48">
        <v>0</v>
      </c>
      <c r="C28" s="48">
        <v>1</v>
      </c>
      <c r="D28" s="48">
        <v>1</v>
      </c>
      <c r="E28" s="48">
        <v>0</v>
      </c>
      <c r="F28" s="13">
        <f>(($E28-B28)*Adjustements!C2+($E28-C28)*Adjustements!C2+($E28-D28)*Adjustements!C2)/3</f>
        <v>-30000</v>
      </c>
    </row>
    <row r="29" spans="1:6" x14ac:dyDescent="0.3">
      <c r="A29" s="9" t="str">
        <f>Adjustements!B3</f>
        <v>Bathroom</v>
      </c>
      <c r="B29" s="48">
        <v>1</v>
      </c>
      <c r="C29" s="48">
        <v>1</v>
      </c>
      <c r="D29" s="48">
        <v>1</v>
      </c>
      <c r="E29" s="48">
        <v>1</v>
      </c>
      <c r="F29" s="13">
        <f>(($E29-B29)*Adjustements!C3+($E29-C29)*Adjustements!C3+($E29-D29)*Adjustements!C3)/3</f>
        <v>0</v>
      </c>
    </row>
    <row r="30" spans="1:6" x14ac:dyDescent="0.3">
      <c r="A30" s="9" t="str">
        <f>Adjustements!B4</f>
        <v>Powder room</v>
      </c>
      <c r="B30" s="48">
        <v>0</v>
      </c>
      <c r="C30" s="48">
        <v>0</v>
      </c>
      <c r="D30" s="48">
        <v>0</v>
      </c>
      <c r="E30" s="48">
        <v>0</v>
      </c>
      <c r="F30" s="13">
        <f>(($E30-B30)*Adjustements!C4+($E30-C30)*Adjustements!C4+($E30-D30)*Adjustements!C4)/3</f>
        <v>0</v>
      </c>
    </row>
    <row r="31" spans="1:6" x14ac:dyDescent="0.3">
      <c r="A31" s="9" t="str">
        <f>Adjustements!B5</f>
        <v>Bedroom above basement</v>
      </c>
      <c r="B31" s="48">
        <v>1</v>
      </c>
      <c r="C31" s="48">
        <v>1</v>
      </c>
      <c r="D31" s="48">
        <v>1</v>
      </c>
      <c r="E31" s="48">
        <v>1</v>
      </c>
      <c r="F31" s="13">
        <f>(($E31-B31)*Adjustements!C5+($E31-C31)*Adjustements!C5+($E31-D31)*Adjustements!C5)/3</f>
        <v>0</v>
      </c>
    </row>
    <row r="32" spans="1:6" x14ac:dyDescent="0.3">
      <c r="A32" s="9" t="str">
        <f>Adjustements!B6</f>
        <v>Bedroom in the basement</v>
      </c>
      <c r="B32" s="48">
        <v>0</v>
      </c>
      <c r="C32" s="48">
        <v>0</v>
      </c>
      <c r="D32" s="48">
        <v>0</v>
      </c>
      <c r="E32" s="48">
        <v>0</v>
      </c>
      <c r="F32" s="13">
        <f>(($E32-B32)*Adjustements!C6+($E32-C32)*Adjustements!C6+($E32-D32)*Adjustements!C6)/3</f>
        <v>0</v>
      </c>
    </row>
    <row r="33" spans="1:6" x14ac:dyDescent="0.3">
      <c r="A33" s="9" t="str">
        <f>Adjustements!B7</f>
        <v>Inground pool</v>
      </c>
      <c r="B33" s="48">
        <v>0</v>
      </c>
      <c r="C33" s="48">
        <v>0</v>
      </c>
      <c r="D33" s="48">
        <v>0</v>
      </c>
      <c r="E33" s="48">
        <v>0</v>
      </c>
      <c r="F33" s="13">
        <f>(($E33-B33)*Adjustements!C7+($E33-C33)*Adjustements!C7+($E33-D33)*Adjustements!C7)/3</f>
        <v>0</v>
      </c>
    </row>
    <row r="34" spans="1:6" x14ac:dyDescent="0.3">
      <c r="A34" s="9" t="str">
        <f>Adjustements!B8</f>
        <v>Above ground pool</v>
      </c>
      <c r="B34" s="48">
        <v>0</v>
      </c>
      <c r="C34" s="48">
        <v>0</v>
      </c>
      <c r="D34" s="48">
        <v>0</v>
      </c>
      <c r="E34" s="48">
        <v>0</v>
      </c>
      <c r="F34" s="13">
        <f>(($E34-B34)*Adjustements!C8+($E34-C34)*Adjustements!C8+($E34-D34)*Adjustements!C8)/3</f>
        <v>0</v>
      </c>
    </row>
    <row r="35" spans="1:6" x14ac:dyDescent="0.3">
      <c r="A35" s="9" t="str">
        <f>Adjustements!B9</f>
        <v>Heat pump</v>
      </c>
      <c r="B35" s="48">
        <v>0</v>
      </c>
      <c r="C35" s="48">
        <v>0</v>
      </c>
      <c r="D35" s="48">
        <v>0</v>
      </c>
      <c r="E35" s="48">
        <v>0</v>
      </c>
      <c r="F35" s="13">
        <f>(($E35-B35)*Adjustements!C9+($E35-C35)*Adjustements!C9+($E35-D35)*Adjustements!C9)/3</f>
        <v>0</v>
      </c>
    </row>
    <row r="36" spans="1:6" x14ac:dyDescent="0.3">
      <c r="A36" s="9" t="str">
        <f>Adjustements!B10</f>
        <v>Air Conditioned</v>
      </c>
      <c r="B36" s="48">
        <v>0</v>
      </c>
      <c r="C36" s="48">
        <v>0</v>
      </c>
      <c r="D36" s="48">
        <v>0</v>
      </c>
      <c r="E36" s="48">
        <v>0</v>
      </c>
      <c r="F36" s="13">
        <f>(($E36-B36)*Adjustements!C10+($E36-C36)*Adjustements!C10+($E36-D36)*Adjustements!C10)/3</f>
        <v>0</v>
      </c>
    </row>
    <row r="37" spans="1:6" x14ac:dyDescent="0.3">
      <c r="A37" s="9" t="str">
        <f>Adjustements!B11</f>
        <v>Floor (Condos Only)</v>
      </c>
      <c r="B37" s="48">
        <v>2</v>
      </c>
      <c r="C37" s="48">
        <v>3</v>
      </c>
      <c r="D37" s="48">
        <v>16</v>
      </c>
      <c r="E37" s="48">
        <v>16</v>
      </c>
      <c r="F37" s="13">
        <f>(($E37-B37)*Adjustements!C11+($E37-C37)*Adjustements!C11+($E37-D37)*Adjustements!C11)/3</f>
        <v>67500</v>
      </c>
    </row>
    <row r="38" spans="1:6" x14ac:dyDescent="0.3">
      <c r="A38" s="9" t="str">
        <f>Adjustements!B12</f>
        <v>Finished Basement</v>
      </c>
      <c r="B38" s="48">
        <v>0</v>
      </c>
      <c r="C38" s="48">
        <v>0</v>
      </c>
      <c r="D38" s="48">
        <v>0</v>
      </c>
      <c r="E38" s="48">
        <v>0</v>
      </c>
      <c r="F38" s="13">
        <f>(($E38-B38)*Adjustements!C12+($E38-C38)*Adjustements!C12+($E38-D38)*Adjustements!C12)/3</f>
        <v>0</v>
      </c>
    </row>
    <row r="39" spans="1:6" x14ac:dyDescent="0.3">
      <c r="A39" s="9" t="str">
        <f>Adjustements!B13</f>
        <v>House conditions: 3: Spotless; 2: Very Good, 1: Good condition, 0: habitable</v>
      </c>
      <c r="B39" s="48">
        <v>0</v>
      </c>
      <c r="C39" s="48">
        <v>0</v>
      </c>
      <c r="D39" s="48">
        <v>0</v>
      </c>
      <c r="E39" s="48">
        <v>0</v>
      </c>
      <c r="F39" s="86">
        <f>(($E39-B39)*Adjustements!C13+($E39-C39)*Adjustements!C13+($E39-D39)*Adjustements!C13)/3*F26</f>
        <v>0</v>
      </c>
    </row>
    <row r="40" spans="1:6" x14ac:dyDescent="0.3">
      <c r="A40" s="9" t="str">
        <f>Adjustements!B14</f>
        <v>Year of construction</v>
      </c>
      <c r="B40" s="48"/>
      <c r="C40" s="48"/>
      <c r="D40" s="48"/>
      <c r="E40" s="48"/>
      <c r="F40" s="13">
        <f>(($E40-B40)*Adjustements!C14+($E40-C40)*Adjustements!C14+($E40-D40)*Adjustements!C14)/3</f>
        <v>0</v>
      </c>
    </row>
    <row r="41" spans="1:6" x14ac:dyDescent="0.3">
      <c r="A41" s="9" t="s">
        <v>2</v>
      </c>
      <c r="B41" s="10"/>
      <c r="C41" s="10"/>
      <c r="D41" s="10"/>
      <c r="E41" s="11"/>
      <c r="F41" s="28">
        <f>SUM(F26:F40)</f>
        <v>368986.09041095892</v>
      </c>
    </row>
  </sheetData>
  <sheetProtection algorithmName="SHA-512" hashValue="OxM8e2I9+Fr/H0ZEohG/VmF7RA5Cr0v4rxaSEHcvZc3RMqR5td1meCvgX9jLEtOHzpBDqc6Mv1/RyUZkRUUz3Q==" saltValue="hRysSZS+eeJRw5yry2aYTw==" spinCount="100000" sheet="1" objects="1" scenarios="1"/>
  <pageMargins left="0.25" right="0.25" top="0.75" bottom="0.75" header="0.3" footer="0.3"/>
  <pageSetup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B5D26-A373-49A3-9BB8-21E243E4C1B0}">
  <sheetPr published="0">
    <tabColor rgb="FF92D050"/>
  </sheetPr>
  <dimension ref="A8:F41"/>
  <sheetViews>
    <sheetView showGridLines="0" topLeftCell="A28" zoomScaleNormal="100" zoomScaleSheetLayoutView="100" workbookViewId="0">
      <selection activeCell="A9" sqref="A9:XFD9"/>
    </sheetView>
  </sheetViews>
  <sheetFormatPr defaultColWidth="8.796875" defaultRowHeight="15.6" x14ac:dyDescent="0.3"/>
  <cols>
    <col min="1" max="1" width="63" bestFit="1" customWidth="1"/>
    <col min="2" max="5" width="13.69921875" bestFit="1" customWidth="1"/>
    <col min="6" max="6" width="13.19921875" style="14" bestFit="1" customWidth="1"/>
  </cols>
  <sheetData>
    <row r="8" spans="1:6" s="7" customFormat="1" ht="31.2" x14ac:dyDescent="0.3">
      <c r="A8" s="12" t="s">
        <v>58</v>
      </c>
      <c r="B8" s="70" t="s">
        <v>172</v>
      </c>
      <c r="C8" s="70" t="s">
        <v>173</v>
      </c>
      <c r="D8" s="70" t="s">
        <v>174</v>
      </c>
      <c r="E8" s="70" t="s">
        <v>175</v>
      </c>
      <c r="F8" s="29"/>
    </row>
    <row r="9" spans="1:6" x14ac:dyDescent="0.3">
      <c r="A9" s="12" t="s">
        <v>6</v>
      </c>
      <c r="B9" s="71">
        <v>1</v>
      </c>
      <c r="C9" s="71">
        <v>1</v>
      </c>
      <c r="D9" s="71">
        <v>1</v>
      </c>
      <c r="E9" s="71">
        <v>1</v>
      </c>
      <c r="F9" s="13"/>
    </row>
    <row r="10" spans="1:6" x14ac:dyDescent="0.3">
      <c r="A10" s="12" t="s">
        <v>43</v>
      </c>
      <c r="B10" s="71">
        <v>108.3</v>
      </c>
      <c r="C10" s="71">
        <v>103</v>
      </c>
      <c r="D10" s="71">
        <v>93.5</v>
      </c>
      <c r="E10" s="71">
        <v>92.3</v>
      </c>
      <c r="F10" s="13"/>
    </row>
    <row r="11" spans="1:6" x14ac:dyDescent="0.3">
      <c r="A11" s="12" t="s">
        <v>45</v>
      </c>
      <c r="B11" s="45"/>
      <c r="C11" s="45"/>
      <c r="D11" s="45"/>
      <c r="E11" s="8"/>
      <c r="F11" s="13"/>
    </row>
    <row r="12" spans="1:6" x14ac:dyDescent="0.3">
      <c r="A12" s="12" t="s">
        <v>44</v>
      </c>
      <c r="B12" s="45">
        <v>250000</v>
      </c>
      <c r="C12" s="45">
        <v>249600</v>
      </c>
      <c r="D12" s="45">
        <v>211000</v>
      </c>
      <c r="E12" s="8"/>
      <c r="F12" s="13"/>
    </row>
    <row r="13" spans="1:6" x14ac:dyDescent="0.3">
      <c r="A13" s="12" t="s">
        <v>51</v>
      </c>
      <c r="B13" s="46">
        <v>335000</v>
      </c>
      <c r="C13" s="46">
        <v>350000</v>
      </c>
      <c r="D13" s="46">
        <v>320000</v>
      </c>
      <c r="E13" s="8"/>
      <c r="F13" s="13"/>
    </row>
    <row r="14" spans="1:6" x14ac:dyDescent="0.3">
      <c r="A14" s="12" t="s">
        <v>7</v>
      </c>
      <c r="B14" s="47">
        <v>44492</v>
      </c>
      <c r="C14" s="47">
        <v>44388</v>
      </c>
      <c r="D14" s="47">
        <v>44543</v>
      </c>
      <c r="E14" s="6"/>
      <c r="F14" s="13"/>
    </row>
    <row r="15" spans="1:6" x14ac:dyDescent="0.3">
      <c r="A15" s="12" t="s">
        <v>59</v>
      </c>
      <c r="B15" s="47">
        <v>44660</v>
      </c>
      <c r="C15" s="2">
        <f>B15</f>
        <v>44660</v>
      </c>
      <c r="D15" s="2">
        <f>B15</f>
        <v>44660</v>
      </c>
      <c r="E15" s="6"/>
      <c r="F15" s="13"/>
    </row>
    <row r="16" spans="1:6" x14ac:dyDescent="0.3">
      <c r="A16" s="12" t="s">
        <v>60</v>
      </c>
      <c r="B16" s="69">
        <v>0.21</v>
      </c>
      <c r="C16" s="3">
        <f>B16</f>
        <v>0.21</v>
      </c>
      <c r="D16" s="3">
        <f>C16</f>
        <v>0.21</v>
      </c>
      <c r="E16" s="6"/>
      <c r="F16" s="13"/>
    </row>
    <row r="17" spans="1:6" x14ac:dyDescent="0.3">
      <c r="A17" s="12" t="s">
        <v>53</v>
      </c>
      <c r="B17" s="3">
        <f>((B15-B14)/365)*B16</f>
        <v>9.6657534246575333E-2</v>
      </c>
      <c r="C17" s="3">
        <f t="shared" ref="C17:D17" si="0">((C15-C14)/365)*C16</f>
        <v>0.1564931506849315</v>
      </c>
      <c r="D17" s="3">
        <f t="shared" si="0"/>
        <v>6.7315068493150693E-2</v>
      </c>
      <c r="E17" s="6"/>
      <c r="F17" s="13"/>
    </row>
    <row r="18" spans="1:6" x14ac:dyDescent="0.3">
      <c r="A18" s="12" t="s">
        <v>55</v>
      </c>
      <c r="B18" s="3">
        <f>B11/(B12+B11)</f>
        <v>0</v>
      </c>
      <c r="C18" s="3">
        <f>C11/(C12+C11)</f>
        <v>0</v>
      </c>
      <c r="D18" s="3">
        <f>D11/(D12+D11)</f>
        <v>0</v>
      </c>
      <c r="E18" s="6"/>
      <c r="F18" s="13"/>
    </row>
    <row r="19" spans="1:6" x14ac:dyDescent="0.3">
      <c r="A19" s="12" t="s">
        <v>52</v>
      </c>
      <c r="B19" s="3">
        <f>1-B18</f>
        <v>1</v>
      </c>
      <c r="C19" s="3">
        <f>1-C18</f>
        <v>1</v>
      </c>
      <c r="D19" s="3">
        <f>1-D18</f>
        <v>1</v>
      </c>
      <c r="E19" s="6"/>
      <c r="F19" s="13"/>
    </row>
    <row r="20" spans="1:6" x14ac:dyDescent="0.3">
      <c r="A20" s="12" t="s">
        <v>57</v>
      </c>
      <c r="B20" s="5">
        <f>B13*B18</f>
        <v>0</v>
      </c>
      <c r="C20" s="5">
        <f>C13*C18</f>
        <v>0</v>
      </c>
      <c r="D20" s="5">
        <f>D13*D18</f>
        <v>0</v>
      </c>
      <c r="E20" s="4"/>
      <c r="F20" s="13"/>
    </row>
    <row r="21" spans="1:6" x14ac:dyDescent="0.3">
      <c r="A21" s="12" t="s">
        <v>56</v>
      </c>
      <c r="B21" s="5">
        <f>B13*B19</f>
        <v>335000</v>
      </c>
      <c r="C21" s="5">
        <f>C13*C19</f>
        <v>350000</v>
      </c>
      <c r="D21" s="5">
        <f>D13*D19</f>
        <v>320000</v>
      </c>
      <c r="E21" s="4"/>
      <c r="F21" s="13"/>
    </row>
    <row r="22" spans="1:6" x14ac:dyDescent="0.3">
      <c r="A22" s="12" t="s">
        <v>157</v>
      </c>
      <c r="B22" s="4">
        <f>B20/B9*(1+B17)</f>
        <v>0</v>
      </c>
      <c r="C22" s="4">
        <f>C20/C9*(1+C17)</f>
        <v>0</v>
      </c>
      <c r="D22" s="4">
        <f>D20/D9*(1+D17)</f>
        <v>0</v>
      </c>
      <c r="E22" s="4">
        <f>AVERAGE(B22:D22)</f>
        <v>0</v>
      </c>
      <c r="F22" s="13"/>
    </row>
    <row r="23" spans="1:6" x14ac:dyDescent="0.3">
      <c r="A23" s="12" t="s">
        <v>158</v>
      </c>
      <c r="B23" s="4">
        <f>B21/B10*(1+B17)</f>
        <v>3392.2462970692777</v>
      </c>
      <c r="C23" s="4">
        <f>C21/C10*(1+C17)</f>
        <v>3929.8310945604467</v>
      </c>
      <c r="D23" s="4">
        <f>D21/D10*(1+D17)</f>
        <v>3652.8430151637244</v>
      </c>
      <c r="E23" s="4">
        <f>AVERAGE(B23:D23)</f>
        <v>3658.3068022644825</v>
      </c>
      <c r="F23" s="13"/>
    </row>
    <row r="24" spans="1:6" x14ac:dyDescent="0.3">
      <c r="A24" s="12" t="s">
        <v>61</v>
      </c>
      <c r="B24" s="4"/>
      <c r="C24" s="4"/>
      <c r="D24" s="6"/>
      <c r="E24" s="8">
        <f>E22*E9</f>
        <v>0</v>
      </c>
      <c r="F24" s="13"/>
    </row>
    <row r="25" spans="1:6" x14ac:dyDescent="0.3">
      <c r="A25" s="12" t="s">
        <v>62</v>
      </c>
      <c r="B25" s="4"/>
      <c r="C25" s="4"/>
      <c r="D25" s="4"/>
      <c r="E25" s="8">
        <f>E23*E10</f>
        <v>337661.71784901171</v>
      </c>
      <c r="F25" s="13"/>
    </row>
    <row r="26" spans="1:6" x14ac:dyDescent="0.3">
      <c r="A26" s="12" t="s">
        <v>73</v>
      </c>
      <c r="B26" s="4"/>
      <c r="C26" s="4"/>
      <c r="D26" s="4"/>
      <c r="E26" s="8">
        <f>SUM(E24:E25)</f>
        <v>337661.71784901171</v>
      </c>
      <c r="F26" s="13">
        <f>E26</f>
        <v>337661.71784901171</v>
      </c>
    </row>
    <row r="27" spans="1:6" x14ac:dyDescent="0.3">
      <c r="A27" s="9" t="str">
        <f>Adjustements!A1</f>
        <v>Garage détaché</v>
      </c>
      <c r="B27" s="48">
        <v>0</v>
      </c>
      <c r="C27" s="48">
        <v>0</v>
      </c>
      <c r="D27" s="48">
        <v>0</v>
      </c>
      <c r="E27" s="48">
        <v>0</v>
      </c>
      <c r="F27" s="13">
        <f>(($E27-B27)*Adjustements!C1+($E27-C27)*Adjustements!C1+($E27-D27)*Adjustements!C1)/3</f>
        <v>0</v>
      </c>
    </row>
    <row r="28" spans="1:6" x14ac:dyDescent="0.3">
      <c r="A28" s="9" t="str">
        <f>Adjustements!A2</f>
        <v>Garage en attenant</v>
      </c>
      <c r="B28" s="48">
        <v>0</v>
      </c>
      <c r="C28" s="48">
        <v>0</v>
      </c>
      <c r="D28" s="48">
        <v>0</v>
      </c>
      <c r="E28" s="48">
        <v>0</v>
      </c>
      <c r="F28" s="13">
        <f>(($E28-B28)*Adjustements!C2+($E28-C28)*Adjustements!C2+($E28-D28)*Adjustements!C2)/3</f>
        <v>0</v>
      </c>
    </row>
    <row r="29" spans="1:6" x14ac:dyDescent="0.3">
      <c r="A29" s="9" t="str">
        <f>Adjustements!A3</f>
        <v>Salle de bains</v>
      </c>
      <c r="B29" s="48">
        <v>1</v>
      </c>
      <c r="C29" s="48">
        <v>1</v>
      </c>
      <c r="D29" s="48">
        <v>1</v>
      </c>
      <c r="E29" s="48">
        <v>1</v>
      </c>
      <c r="F29" s="13">
        <f>(($E29-B29)*Adjustements!C3+($E29-C29)*Adjustements!C3+($E29-D29)*Adjustements!C3)/3</f>
        <v>0</v>
      </c>
    </row>
    <row r="30" spans="1:6" x14ac:dyDescent="0.3">
      <c r="A30" s="9" t="str">
        <f>Adjustements!A4</f>
        <v>Salle d'eau</v>
      </c>
      <c r="B30" s="48">
        <v>0</v>
      </c>
      <c r="C30" s="48">
        <v>0</v>
      </c>
      <c r="D30" s="48">
        <v>0</v>
      </c>
      <c r="E30" s="48">
        <v>0</v>
      </c>
      <c r="F30" s="13">
        <f>(($E30-B30)*Adjustements!C4+($E30-C30)*Adjustements!C4+($E30-D30)*Adjustements!C4)/3</f>
        <v>0</v>
      </c>
    </row>
    <row r="31" spans="1:6" x14ac:dyDescent="0.3">
      <c r="A31" s="9" t="str">
        <f>Adjustements!A5</f>
        <v>Chambre à coucher Hors Sous-Sol</v>
      </c>
      <c r="B31" s="48">
        <v>0</v>
      </c>
      <c r="C31" s="48">
        <v>0</v>
      </c>
      <c r="D31" s="48">
        <v>0</v>
      </c>
      <c r="E31" s="48">
        <v>0</v>
      </c>
      <c r="F31" s="13">
        <f>(($E31-B31)*Adjustements!C5+($E31-C31)*Adjustements!C5+($E31-D31)*Adjustements!C5)/3</f>
        <v>0</v>
      </c>
    </row>
    <row r="32" spans="1:6" x14ac:dyDescent="0.3">
      <c r="A32" s="9" t="str">
        <f>Adjustements!A6</f>
        <v>Chambre à coucher au Sous-Sol</v>
      </c>
      <c r="B32" s="48">
        <v>0</v>
      </c>
      <c r="C32" s="48">
        <v>0</v>
      </c>
      <c r="D32" s="48">
        <v>0</v>
      </c>
      <c r="E32" s="48">
        <v>0</v>
      </c>
      <c r="F32" s="13">
        <f>(($E32-B32)*Adjustements!C6+($E32-C32)*Adjustements!C6+($E32-D32)*Adjustements!C6)/3</f>
        <v>0</v>
      </c>
    </row>
    <row r="33" spans="1:6" x14ac:dyDescent="0.3">
      <c r="A33" s="9" t="str">
        <f>Adjustements!A7</f>
        <v>Piscine creusée</v>
      </c>
      <c r="B33" s="48">
        <v>0</v>
      </c>
      <c r="C33" s="48">
        <v>0</v>
      </c>
      <c r="D33" s="48">
        <v>0</v>
      </c>
      <c r="E33" s="48">
        <v>0</v>
      </c>
      <c r="F33" s="13">
        <f>(($E33-B33)*Adjustements!C7+($E33-C33)*Adjustements!C7+($E33-D33)*Adjustements!C7)/3</f>
        <v>0</v>
      </c>
    </row>
    <row r="34" spans="1:6" x14ac:dyDescent="0.3">
      <c r="A34" s="9" t="str">
        <f>Adjustements!A8</f>
        <v>Piscine hors-sol</v>
      </c>
      <c r="B34" s="48">
        <v>0</v>
      </c>
      <c r="C34" s="48">
        <v>0</v>
      </c>
      <c r="D34" s="48">
        <v>0</v>
      </c>
      <c r="E34" s="48">
        <v>0</v>
      </c>
      <c r="F34" s="13">
        <f>(($E34-B34)*Adjustements!C8+($E34-C34)*Adjustements!C8+($E34-D34)*Adjustements!C8)/3</f>
        <v>0</v>
      </c>
    </row>
    <row r="35" spans="1:6" x14ac:dyDescent="0.3">
      <c r="A35" s="9" t="str">
        <f>Adjustements!A9</f>
        <v>Thermopompe</v>
      </c>
      <c r="B35" s="48">
        <v>0</v>
      </c>
      <c r="C35" s="48">
        <v>0</v>
      </c>
      <c r="D35" s="48">
        <v>0</v>
      </c>
      <c r="E35" s="48">
        <v>0</v>
      </c>
      <c r="F35" s="13">
        <f>(($E35-B35)*Adjustements!C9+($E35-C35)*Adjustements!C9+($E35-D35)*Adjustements!C9)/3</f>
        <v>0</v>
      </c>
    </row>
    <row r="36" spans="1:6" x14ac:dyDescent="0.3">
      <c r="A36" s="9" t="str">
        <f>Adjustements!A10</f>
        <v>Air climatisé</v>
      </c>
      <c r="B36" s="48">
        <v>0</v>
      </c>
      <c r="C36" s="48">
        <v>1</v>
      </c>
      <c r="D36" s="48">
        <v>0</v>
      </c>
      <c r="E36" s="48">
        <v>0</v>
      </c>
      <c r="F36" s="13">
        <f>(($E36-B36)*Adjustements!C10+($E36-C36)*Adjustements!C10+($E36-D36)*Adjustements!C10)/3</f>
        <v>-1666.6666666666667</v>
      </c>
    </row>
    <row r="37" spans="1:6" x14ac:dyDescent="0.3">
      <c r="A37" s="9" t="str">
        <f>Adjustements!A11</f>
        <v>Étage (Condos Seulements)</v>
      </c>
      <c r="B37" s="48">
        <v>3</v>
      </c>
      <c r="C37" s="48">
        <v>2</v>
      </c>
      <c r="D37" s="48">
        <v>1</v>
      </c>
      <c r="E37" s="48">
        <v>1</v>
      </c>
      <c r="F37" s="13">
        <f>(($E37-B37)*Adjustements!C11+($E37-C37)*Adjustements!C11+($E37-D37)*Adjustements!C11)/3</f>
        <v>-7500</v>
      </c>
    </row>
    <row r="38" spans="1:6" x14ac:dyDescent="0.3">
      <c r="A38" s="9" t="str">
        <f>Adjustements!A12</f>
        <v>Sou-Sol Fini</v>
      </c>
      <c r="B38" s="48">
        <v>0</v>
      </c>
      <c r="C38" s="48">
        <v>0</v>
      </c>
      <c r="D38" s="48">
        <v>0</v>
      </c>
      <c r="E38" s="48">
        <v>0</v>
      </c>
      <c r="F38" s="13">
        <f>(($E38-B38)*Adjustements!C12+($E38-C38)*Adjustements!C12+($E38-D38)*Adjustements!C12)/3</f>
        <v>0</v>
      </c>
    </row>
    <row r="39" spans="1:6" x14ac:dyDescent="0.3">
      <c r="A39" s="9" t="str">
        <f>Adjustements!A13</f>
        <v>États de la maison: 3:Impeccable; 2:Tres Bon, 1:Bonne états, 0:habitable</v>
      </c>
      <c r="B39" s="48">
        <v>3</v>
      </c>
      <c r="C39" s="48">
        <v>3</v>
      </c>
      <c r="D39" s="48">
        <v>3</v>
      </c>
      <c r="E39" s="48">
        <v>3</v>
      </c>
      <c r="F39" s="86">
        <f>(($E39-B39)*Adjustements!C13+($E39-C39)*Adjustements!C13+($E39-D39)*Adjustements!C13)/3*F26</f>
        <v>0</v>
      </c>
    </row>
    <row r="40" spans="1:6" x14ac:dyDescent="0.3">
      <c r="A40" s="9" t="str">
        <f>Adjustements!A14</f>
        <v>Année de construction</v>
      </c>
      <c r="B40" s="48">
        <v>2004</v>
      </c>
      <c r="C40" s="48">
        <v>2004</v>
      </c>
      <c r="D40" s="48">
        <v>2004</v>
      </c>
      <c r="E40" s="48">
        <v>2004</v>
      </c>
      <c r="F40" s="13">
        <f>(($E40-B40)*Adjustements!C14+($E40-C40)*Adjustements!C14+($E40-D40)*Adjustements!C14)/3</f>
        <v>0</v>
      </c>
    </row>
    <row r="41" spans="1:6" x14ac:dyDescent="0.3">
      <c r="A41" s="9" t="s">
        <v>8</v>
      </c>
      <c r="B41" s="10"/>
      <c r="C41" s="10"/>
      <c r="D41" s="10"/>
      <c r="E41" s="11"/>
      <c r="F41" s="28">
        <f>SUM(F26:F40)</f>
        <v>328495.05118234502</v>
      </c>
    </row>
  </sheetData>
  <sheetProtection algorithmName="SHA-512" hashValue="NwmGHPfGHPkPSyA5iZCN7aWcQHNKhdRAxzT1kgdNrm4IKCS9igESFi1KFcVCub+yahMD6IYfimT2dQLAbk/Xkg==" saltValue="rpz1FpQ3uaErgIflU1yjLA==" spinCount="100000" sheet="1" objects="1" scenarios="1"/>
  <pageMargins left="0.7" right="0.7" top="0.75" bottom="0.75" header="0.3" footer="0.3"/>
  <pageSetup scale="7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48A27-8D87-44C2-B075-0A8B6DA7FC49}">
  <sheetPr>
    <tabColor rgb="FF92D050"/>
  </sheetPr>
  <dimension ref="A7:B20"/>
  <sheetViews>
    <sheetView showGridLines="0" workbookViewId="0">
      <selection activeCell="A9" sqref="A9:XFD9"/>
    </sheetView>
  </sheetViews>
  <sheetFormatPr defaultColWidth="8.796875" defaultRowHeight="15.6" x14ac:dyDescent="0.3"/>
  <cols>
    <col min="1" max="1" width="32.69921875" style="16" bestFit="1" customWidth="1"/>
    <col min="2" max="2" width="12.19921875" style="16" bestFit="1" customWidth="1"/>
    <col min="3" max="16384" width="8.796875" style="16"/>
  </cols>
  <sheetData>
    <row r="7" spans="1:2" ht="16.2" thickBot="1" x14ac:dyDescent="0.35"/>
    <row r="8" spans="1:2" s="17" customFormat="1" ht="62.25" customHeight="1" thickBot="1" x14ac:dyDescent="0.35">
      <c r="A8" s="97" t="s">
        <v>9</v>
      </c>
      <c r="B8" s="98"/>
    </row>
    <row r="9" spans="1:2" ht="49.95" customHeight="1" thickBot="1" x14ac:dyDescent="0.35">
      <c r="A9" s="18"/>
      <c r="B9" s="18"/>
    </row>
    <row r="10" spans="1:2" ht="16.2" thickBot="1" x14ac:dyDescent="0.35">
      <c r="A10" s="19" t="s">
        <v>10</v>
      </c>
      <c r="B10" s="53">
        <f>'EN-4a-House - Condo'!F41</f>
        <v>368986.09041095892</v>
      </c>
    </row>
    <row r="11" spans="1:2" x14ac:dyDescent="0.3">
      <c r="A11" s="20" t="s">
        <v>11</v>
      </c>
      <c r="B11" s="49">
        <v>500</v>
      </c>
    </row>
    <row r="12" spans="1:2" x14ac:dyDescent="0.3">
      <c r="A12" s="20" t="s">
        <v>12</v>
      </c>
      <c r="B12" s="50">
        <v>227000</v>
      </c>
    </row>
    <row r="13" spans="1:2" x14ac:dyDescent="0.3">
      <c r="A13" s="20" t="s">
        <v>13</v>
      </c>
      <c r="B13" s="50">
        <v>0</v>
      </c>
    </row>
    <row r="14" spans="1:2" x14ac:dyDescent="0.3">
      <c r="A14" s="20" t="s">
        <v>14</v>
      </c>
      <c r="B14" s="51">
        <v>0.06</v>
      </c>
    </row>
    <row r="15" spans="1:2" x14ac:dyDescent="0.3">
      <c r="A15" s="20" t="s">
        <v>15</v>
      </c>
      <c r="B15" s="21">
        <f>B14*B10</f>
        <v>22139.165424657534</v>
      </c>
    </row>
    <row r="16" spans="1:2" x14ac:dyDescent="0.3">
      <c r="A16" s="20" t="s">
        <v>16</v>
      </c>
      <c r="B16" s="21">
        <f>B15*0.05</f>
        <v>1106.9582712328768</v>
      </c>
    </row>
    <row r="17" spans="1:2" x14ac:dyDescent="0.3">
      <c r="A17" s="20" t="s">
        <v>17</v>
      </c>
      <c r="B17" s="21">
        <f>B15*0.09975</f>
        <v>2208.381751109589</v>
      </c>
    </row>
    <row r="18" spans="1:2" ht="16.2" thickBot="1" x14ac:dyDescent="0.35">
      <c r="A18" s="22" t="s">
        <v>18</v>
      </c>
      <c r="B18" s="52">
        <v>1200</v>
      </c>
    </row>
    <row r="19" spans="1:2" ht="16.2" thickBot="1" x14ac:dyDescent="0.35">
      <c r="A19" s="23" t="s">
        <v>19</v>
      </c>
      <c r="B19" s="27">
        <f>B10-SUM(B11:B18)</f>
        <v>114831.52496395895</v>
      </c>
    </row>
    <row r="20" spans="1:2" x14ac:dyDescent="0.3">
      <c r="B20" s="24"/>
    </row>
  </sheetData>
  <sheetProtection algorithmName="SHA-512" hashValue="TdJCUyxQsJhW6Vphgxaz5KoNvX7537BVloZfYdbHHf+QuuDsnG60UBCdY55unlvQKbnCD3Az9J5ca5E70ETkIg==" saltValue="8At1yeNjvxkKKM0edyVmUQ==" spinCount="100000" sheet="1" objects="1" scenarios="1"/>
  <mergeCells count="1">
    <mergeCell ref="A8:B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12</vt:i4>
      </vt:variant>
      <vt:variant>
        <vt:lpstr>Charts</vt:lpstr>
      </vt:variant>
      <vt:variant>
        <vt:i4>2</vt:i4>
      </vt:variant>
      <vt:variant>
        <vt:lpstr>Named Ranges</vt:lpstr>
      </vt:variant>
      <vt:variant>
        <vt:i4>1</vt:i4>
      </vt:variant>
    </vt:vector>
  </HeadingPairs>
  <TitlesOfParts>
    <vt:vector size="15" baseType="lpstr">
      <vt:lpstr>EN - 1- Referrals</vt:lpstr>
      <vt:lpstr>FR - 1- Références</vt:lpstr>
      <vt:lpstr>EN - 2 - Your Plan of Action</vt:lpstr>
      <vt:lpstr>FR - 2 - Votre plan d'action</vt:lpstr>
      <vt:lpstr>EN-3-Track Record</vt:lpstr>
      <vt:lpstr>FR-3-Historique</vt:lpstr>
      <vt:lpstr>EN-4a-House - Condo</vt:lpstr>
      <vt:lpstr>FR-4a-Maison - Condo</vt:lpstr>
      <vt:lpstr>EN-5-Net Sheet</vt:lpstr>
      <vt:lpstr>FR-5-Feuille Net</vt:lpstr>
      <vt:lpstr>Data</vt:lpstr>
      <vt:lpstr>Adjustements</vt:lpstr>
      <vt:lpstr>EN-4b-Chart</vt:lpstr>
      <vt:lpstr>FR-4b-Chart</vt:lpstr>
      <vt:lpstr>'FR - 2 - Votre plan d''action'!Print_Area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Bonne Journee</cp:lastModifiedBy>
  <cp:lastPrinted>2024-11-05T19:15:27Z</cp:lastPrinted>
  <dcterms:created xsi:type="dcterms:W3CDTF">2016-11-30T15:46:21Z</dcterms:created>
  <dcterms:modified xsi:type="dcterms:W3CDTF">2024-11-05T19:17:50Z</dcterms:modified>
</cp:coreProperties>
</file>